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30.220.123\01_toyohashi\40_環境部\10_環境政策課\課内\□03-001-02_エネルギー地産地消推進事業費\19 PPA事業\R7 PPA 以降\りすぱ豊橋\99_プロポ準備\01＿資料（実施要領・仕様書・公告様式等）\05-3＿提案書等（HP掲載用）\"/>
    </mc:Choice>
  </mc:AlternateContent>
  <xr:revisionPtr revIDLastSave="0" documentId="13_ncr:1_{0EF999E3-ECE6-4DB5-9B3C-018D2DCA4368}" xr6:coauthVersionLast="47" xr6:coauthVersionMax="47" xr10:uidLastSave="{00000000-0000-0000-0000-000000000000}"/>
  <bookViews>
    <workbookView xWindow="-100" yWindow="-100" windowWidth="21467" windowHeight="11443" xr2:uid="{00000000-000D-0000-FFFF-FFFF00000000}"/>
  </bookViews>
  <sheets>
    <sheet name="様式6-1" sheetId="4" r:id="rId1"/>
  </sheets>
  <definedNames>
    <definedName name="_xlnm.Print_Area" localSheetId="0">'様式6-1'!$A$1:$Q$57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0" i="4" l="1"/>
  <c r="T51" i="4"/>
  <c r="T52" i="4"/>
  <c r="U50" i="4" s="1"/>
  <c r="V52" i="4"/>
  <c r="W52" i="4"/>
  <c r="D33" i="4"/>
  <c r="E33" i="4"/>
  <c r="F33" i="4"/>
  <c r="G33" i="4"/>
  <c r="H33" i="4"/>
  <c r="I33" i="4"/>
  <c r="J33" i="4"/>
  <c r="D42" i="4"/>
  <c r="E41" i="4"/>
  <c r="F41" i="4"/>
  <c r="G41" i="4"/>
  <c r="H41" i="4"/>
  <c r="I41" i="4"/>
  <c r="J41" i="4"/>
  <c r="K41" i="4"/>
  <c r="L41" i="4"/>
  <c r="M41" i="4"/>
  <c r="N41" i="4"/>
  <c r="O41" i="4"/>
  <c r="E42" i="4"/>
  <c r="F42" i="4"/>
  <c r="G42" i="4"/>
  <c r="H42" i="4"/>
  <c r="I42" i="4"/>
  <c r="J42" i="4"/>
  <c r="K42" i="4"/>
  <c r="L42" i="4"/>
  <c r="M42" i="4"/>
  <c r="N42" i="4"/>
  <c r="O42" i="4"/>
  <c r="D41" i="4"/>
  <c r="V50" i="4" l="1"/>
  <c r="W50" i="4" s="1"/>
  <c r="U51" i="4"/>
  <c r="V51" i="4" s="1"/>
  <c r="W51" i="4" s="1"/>
  <c r="O43" i="4"/>
  <c r="D43" i="4"/>
  <c r="L43" i="4"/>
  <c r="J43" i="4"/>
  <c r="G43" i="4"/>
  <c r="N43" i="4"/>
  <c r="I43" i="4"/>
  <c r="H43" i="4"/>
  <c r="E43" i="4"/>
  <c r="M43" i="4"/>
  <c r="K43" i="4"/>
  <c r="F43" i="4"/>
  <c r="O44" i="4"/>
  <c r="M44" i="4"/>
  <c r="L44" i="4"/>
  <c r="L46" i="4" s="1"/>
  <c r="K44" i="4"/>
  <c r="J44" i="4"/>
  <c r="I44" i="4"/>
  <c r="H44" i="4"/>
  <c r="G44" i="4"/>
  <c r="F44" i="4"/>
  <c r="E44" i="4"/>
  <c r="D44" i="4"/>
  <c r="P32" i="4"/>
  <c r="O31" i="4"/>
  <c r="O33" i="4" s="1"/>
  <c r="N31" i="4"/>
  <c r="N33" i="4" s="1"/>
  <c r="M31" i="4"/>
  <c r="M33" i="4" s="1"/>
  <c r="L31" i="4"/>
  <c r="L33" i="4" s="1"/>
  <c r="K31" i="4"/>
  <c r="K33" i="4" s="1"/>
  <c r="O30" i="4"/>
  <c r="N30" i="4"/>
  <c r="I30" i="4"/>
  <c r="H30" i="4"/>
  <c r="G30" i="4"/>
  <c r="O29" i="4"/>
  <c r="N29" i="4"/>
  <c r="M29" i="4"/>
  <c r="L29" i="4"/>
  <c r="K29" i="4"/>
  <c r="J29" i="4"/>
  <c r="I29" i="4"/>
  <c r="H29" i="4"/>
  <c r="G29" i="4"/>
  <c r="F29" i="4"/>
  <c r="E29" i="4"/>
  <c r="E24" i="4" s="1"/>
  <c r="E25" i="4" s="1"/>
  <c r="D29" i="4"/>
  <c r="D24" i="4" s="1"/>
  <c r="D25" i="4" s="1"/>
  <c r="P27" i="4"/>
  <c r="P26" i="4"/>
  <c r="P23" i="4"/>
  <c r="U52" i="4" l="1"/>
  <c r="M24" i="4"/>
  <c r="M25" i="4" s="1"/>
  <c r="N24" i="4"/>
  <c r="N25" i="4" s="1"/>
  <c r="G24" i="4"/>
  <c r="G25" i="4" s="1"/>
  <c r="O24" i="4"/>
  <c r="O25" i="4" s="1"/>
  <c r="H24" i="4"/>
  <c r="H25" i="4" s="1"/>
  <c r="P30" i="4"/>
  <c r="F24" i="4"/>
  <c r="F25" i="4" s="1"/>
  <c r="I24" i="4"/>
  <c r="I25" i="4" s="1"/>
  <c r="J24" i="4"/>
  <c r="J25" i="4" s="1"/>
  <c r="K24" i="4"/>
  <c r="K25" i="4" s="1"/>
  <c r="D45" i="4"/>
  <c r="L24" i="4"/>
  <c r="L25" i="4" s="1"/>
  <c r="E45" i="4"/>
  <c r="P29" i="4"/>
  <c r="P31" i="4"/>
  <c r="F45" i="4"/>
  <c r="F46" i="4"/>
  <c r="O45" i="4"/>
  <c r="O46" i="4"/>
  <c r="O47" i="4"/>
  <c r="H47" i="4"/>
  <c r="H46" i="4"/>
  <c r="H45" i="4"/>
  <c r="H49" i="4" s="1"/>
  <c r="G47" i="4"/>
  <c r="G46" i="4"/>
  <c r="G45" i="4"/>
  <c r="I46" i="4"/>
  <c r="I45" i="4"/>
  <c r="I47" i="4"/>
  <c r="J45" i="4"/>
  <c r="J46" i="4"/>
  <c r="K45" i="4"/>
  <c r="K46" i="4"/>
  <c r="M45" i="4"/>
  <c r="N44" i="4"/>
  <c r="E46" i="4"/>
  <c r="M46" i="4"/>
  <c r="L45" i="4"/>
  <c r="L49" i="4" s="1"/>
  <c r="P42" i="4"/>
  <c r="D46" i="4"/>
  <c r="P44" i="4" l="1"/>
  <c r="N47" i="4"/>
  <c r="P47" i="4" s="1"/>
  <c r="K49" i="4"/>
  <c r="K50" i="4" s="1"/>
  <c r="G49" i="4"/>
  <c r="G50" i="4" s="1"/>
  <c r="M49" i="4"/>
  <c r="M50" i="4" s="1"/>
  <c r="D49" i="4"/>
  <c r="J49" i="4"/>
  <c r="J50" i="4" s="1"/>
  <c r="I49" i="4"/>
  <c r="I50" i="4" s="1"/>
  <c r="E49" i="4"/>
  <c r="E50" i="4" s="1"/>
  <c r="O49" i="4"/>
  <c r="O50" i="4" s="1"/>
  <c r="P25" i="4"/>
  <c r="P24" i="4"/>
  <c r="H50" i="4"/>
  <c r="L50" i="4"/>
  <c r="P43" i="4"/>
  <c r="N45" i="4"/>
  <c r="N46" i="4"/>
  <c r="P46" i="4" s="1"/>
  <c r="C55" i="4"/>
  <c r="F55" i="4" s="1"/>
  <c r="C56" i="4"/>
  <c r="F56" i="4" s="1"/>
  <c r="D50" i="4" l="1"/>
  <c r="F48" i="4"/>
  <c r="F49" i="4" s="1"/>
  <c r="P45" i="4"/>
  <c r="N49" i="4"/>
  <c r="N50" i="4" s="1"/>
  <c r="P48" i="4" l="1"/>
  <c r="F50" i="4" l="1"/>
  <c r="P50" i="4" s="1"/>
  <c r="C54" i="4" s="1"/>
  <c r="F54" i="4" s="1"/>
  <c r="P4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佐藤　千秋</author>
  </authors>
  <commentList>
    <comment ref="N30" authorId="0" shapeId="0" xr:uid="{04CFFA28-BF3F-4041-9CF6-7BA0CB584F90}">
      <text>
        <r>
          <rPr>
            <sz val="9"/>
            <color indexed="81"/>
            <rFont val="MS P ゴシック"/>
            <family val="3"/>
            <charset val="128"/>
          </rPr>
          <t>政府の支援による値引き(数量×-2.30円）</t>
        </r>
      </text>
    </comment>
    <comment ref="O30" authorId="0" shapeId="0" xr:uid="{E8A977CE-FCD4-4BA3-AF27-28D8E79B3334}">
      <text>
        <r>
          <rPr>
            <sz val="9"/>
            <color indexed="81"/>
            <rFont val="MS P ゴシック"/>
            <family val="3"/>
            <charset val="128"/>
          </rPr>
          <t>政府の支援による値引き(数量×-2.30円）</t>
        </r>
      </text>
    </comment>
    <comment ref="F32" authorId="0" shapeId="0" xr:uid="{779FB9C9-0037-4580-8E1F-5338BA4A9F1E}">
      <text>
        <r>
          <rPr>
            <sz val="9"/>
            <color indexed="81"/>
            <rFont val="MS P ゴシック"/>
            <family val="3"/>
            <charset val="128"/>
          </rPr>
          <t>4・5月分過請求のための返金</t>
        </r>
      </text>
    </comment>
    <comment ref="G47" authorId="0" shapeId="0" xr:uid="{D5E2C783-98D6-4025-92D2-8911D7A02A2D}">
      <text>
        <r>
          <rPr>
            <sz val="9"/>
            <color indexed="81"/>
            <rFont val="MS P ゴシック"/>
            <family val="3"/>
            <charset val="128"/>
          </rPr>
          <t>電気料金負担軽減支援事業割引（高圧）
（数量×-1.0円）</t>
        </r>
      </text>
    </comment>
    <comment ref="H47" authorId="0" shapeId="0" xr:uid="{D18E5A15-7486-4C2E-9714-0E305C04B98C}">
      <text>
        <r>
          <rPr>
            <sz val="9"/>
            <color indexed="81"/>
            <rFont val="MS P ゴシック"/>
            <family val="3"/>
            <charset val="128"/>
          </rPr>
          <t>電気料金負担軽減支援事業割引（高圧）
（数量×-1.2円）</t>
        </r>
      </text>
    </comment>
    <comment ref="I47" authorId="0" shapeId="0" xr:uid="{22EE8D41-B4C4-4C24-BC6E-412814B7B542}">
      <text>
        <r>
          <rPr>
            <sz val="9"/>
            <color indexed="81"/>
            <rFont val="MS P ゴシック"/>
            <family val="3"/>
            <charset val="128"/>
          </rPr>
          <t>電気料金負担軽減支援事業割引（高圧）
（数量×-1.0円）</t>
        </r>
      </text>
    </comment>
    <comment ref="N47" authorId="0" shapeId="0" xr:uid="{D2844243-B685-44C8-A146-ED0181A57E43}">
      <text>
        <r>
          <rPr>
            <sz val="9"/>
            <color indexed="81"/>
            <rFont val="MS P ゴシック"/>
            <family val="3"/>
            <charset val="128"/>
          </rPr>
          <t>政府の支援による値引き(数量×-2.30円）</t>
        </r>
      </text>
    </comment>
    <comment ref="O47" authorId="0" shapeId="0" xr:uid="{EE92BC6C-532A-4001-BC4C-9B4773B4ADB1}">
      <text>
        <r>
          <rPr>
            <sz val="9"/>
            <color indexed="81"/>
            <rFont val="MS P ゴシック"/>
            <family val="3"/>
            <charset val="128"/>
          </rPr>
          <t>政府の支援による値引き(数量×-2.30円）</t>
        </r>
      </text>
    </comment>
    <comment ref="F48" authorId="0" shapeId="0" xr:uid="{BDA40DB2-D7C7-4369-9214-5C2F09D3957A}">
      <text>
        <r>
          <rPr>
            <sz val="9"/>
            <color indexed="81"/>
            <rFont val="MS P ゴシック"/>
            <family val="3"/>
            <charset val="128"/>
          </rPr>
          <t>4・5月分過請求のための返金</t>
        </r>
      </text>
    </comment>
  </commentList>
</comments>
</file>

<file path=xl/sharedStrings.xml><?xml version="1.0" encoding="utf-8"?>
<sst xmlns="http://schemas.openxmlformats.org/spreadsheetml/2006/main" count="143" uniqueCount="99">
  <si>
    <t>当月使用量</t>
    <rPh sb="0" eb="2">
      <t>トウゲツ</t>
    </rPh>
    <rPh sb="2" eb="5">
      <t>シヨウリョウ</t>
    </rPh>
    <phoneticPr fontId="2"/>
  </si>
  <si>
    <t>基本料金</t>
    <rPh sb="0" eb="4">
      <t>キホンリョウキン</t>
    </rPh>
    <phoneticPr fontId="2"/>
  </si>
  <si>
    <t>基本料金　単価</t>
    <rPh sb="0" eb="4">
      <t>キホンリョウキン</t>
    </rPh>
    <rPh sb="5" eb="7">
      <t>タンカ</t>
    </rPh>
    <phoneticPr fontId="2"/>
  </si>
  <si>
    <t>再生可能エネルギー発電促進賦課金</t>
    <rPh sb="0" eb="2">
      <t>サイセイ</t>
    </rPh>
    <rPh sb="2" eb="4">
      <t>カノウ</t>
    </rPh>
    <rPh sb="9" eb="11">
      <t>ハツデン</t>
    </rPh>
    <rPh sb="11" eb="13">
      <t>ソクシン</t>
    </rPh>
    <rPh sb="13" eb="16">
      <t>フカキン</t>
    </rPh>
    <phoneticPr fontId="2"/>
  </si>
  <si>
    <t>4月</t>
    <rPh sb="1" eb="2">
      <t>ガツ</t>
    </rPh>
    <phoneticPr fontId="2"/>
  </si>
  <si>
    <t>5月</t>
    <rPh sb="1" eb="2">
      <t>ガツ</t>
    </rPh>
    <phoneticPr fontId="2"/>
  </si>
  <si>
    <t>6月</t>
  </si>
  <si>
    <t>7月</t>
  </si>
  <si>
    <t>8月</t>
  </si>
  <si>
    <t>9月</t>
  </si>
  <si>
    <t>10月</t>
  </si>
  <si>
    <t>11月</t>
  </si>
  <si>
    <t>12月</t>
  </si>
  <si>
    <t>1月</t>
  </si>
  <si>
    <t>2月</t>
  </si>
  <si>
    <t>3月</t>
  </si>
  <si>
    <t>再生可能エネルギー発電促進賦課金　単価</t>
    <rPh sb="0" eb="2">
      <t>サイセイ</t>
    </rPh>
    <rPh sb="2" eb="4">
      <t>カノウ</t>
    </rPh>
    <rPh sb="9" eb="11">
      <t>ハツデン</t>
    </rPh>
    <rPh sb="11" eb="13">
      <t>ソクシン</t>
    </rPh>
    <rPh sb="13" eb="16">
      <t>フカキン</t>
    </rPh>
    <rPh sb="17" eb="19">
      <t>タンカ</t>
    </rPh>
    <phoneticPr fontId="2"/>
  </si>
  <si>
    <t>電力量料金</t>
    <rPh sb="0" eb="2">
      <t>デンリョク</t>
    </rPh>
    <rPh sb="2" eb="3">
      <t>リョウ</t>
    </rPh>
    <rPh sb="3" eb="5">
      <t>リョウキン</t>
    </rPh>
    <phoneticPr fontId="2"/>
  </si>
  <si>
    <t>合計</t>
    <rPh sb="0" eb="2">
      <t>ゴウケイ</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</si>
  <si>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</si>
  <si>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</si>
  <si>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</si>
  <si>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</si>
  <si>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</si>
  <si>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</si>
  <si>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</si>
  <si>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</si>
  <si>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</si>
  <si>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</si>
  <si>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</si>
  <si>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</si>
  <si>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</si>
  <si>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</si>
  <si>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</si>
  <si>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⑯</t>
    <phoneticPr fontId="2"/>
  </si>
  <si>
    <t>⑰</t>
    <phoneticPr fontId="2"/>
  </si>
  <si>
    <t>⑱</t>
    <phoneticPr fontId="2"/>
  </si>
  <si>
    <t>⑲</t>
    <phoneticPr fontId="2"/>
  </si>
  <si>
    <t>⑳</t>
    <phoneticPr fontId="2"/>
  </si>
  <si>
    <t>単位</t>
    <rPh sb="0" eb="2">
      <t>タンイ</t>
    </rPh>
    <phoneticPr fontId="2"/>
  </si>
  <si>
    <t>円</t>
    <rPh sb="0" eb="1">
      <t>エン</t>
    </rPh>
    <phoneticPr fontId="2"/>
  </si>
  <si>
    <t>kWh</t>
    <phoneticPr fontId="2"/>
  </si>
  <si>
    <t>備考</t>
    <rPh sb="0" eb="2">
      <t>ビコウ</t>
    </rPh>
    <phoneticPr fontId="2"/>
  </si>
  <si>
    <t>②のうち消費税</t>
    <rPh sb="4" eb="7">
      <t>ショウヒゼイ</t>
    </rPh>
    <phoneticPr fontId="2"/>
  </si>
  <si>
    <t>契約種別</t>
    <rPh sb="0" eb="2">
      <t>ケイヤク</t>
    </rPh>
    <rPh sb="2" eb="4">
      <t>シュベツ</t>
    </rPh>
    <phoneticPr fontId="2"/>
  </si>
  <si>
    <t>市場連動型</t>
    <rPh sb="0" eb="2">
      <t>シジョウ</t>
    </rPh>
    <rPh sb="2" eb="4">
      <t>レンドウ</t>
    </rPh>
    <rPh sb="4" eb="5">
      <t>ガタ</t>
    </rPh>
    <phoneticPr fontId="2"/>
  </si>
  <si>
    <t>契約電力（kW）</t>
    <rPh sb="0" eb="2">
      <t>ケイヤク</t>
    </rPh>
    <rPh sb="2" eb="4">
      <t>デンリョク</t>
    </rPh>
    <phoneticPr fontId="2"/>
  </si>
  <si>
    <t>供給電圧（V)</t>
    <rPh sb="0" eb="4">
      <t>キョウキュウデンアツ</t>
    </rPh>
    <phoneticPr fontId="2"/>
  </si>
  <si>
    <t>料金プラン</t>
    <rPh sb="0" eb="2">
      <t>リョウキン</t>
    </rPh>
    <phoneticPr fontId="2"/>
  </si>
  <si>
    <t>高圧</t>
    <rPh sb="0" eb="2">
      <t>コウアツ</t>
    </rPh>
    <phoneticPr fontId="2"/>
  </si>
  <si>
    <t>⑴基本事項（2025年12月の実績を引用）</t>
    <rPh sb="1" eb="5">
      <t>キホンジコウ</t>
    </rPh>
    <phoneticPr fontId="2"/>
  </si>
  <si>
    <t>力率</t>
    <rPh sb="0" eb="2">
      <t>リキリツ</t>
    </rPh>
    <phoneticPr fontId="2"/>
  </si>
  <si>
    <t>単価（税込）</t>
    <rPh sb="0" eb="2">
      <t>タンカ</t>
    </rPh>
    <rPh sb="3" eb="5">
      <t>ゼイコミ</t>
    </rPh>
    <phoneticPr fontId="2"/>
  </si>
  <si>
    <t>PPA使用量（再エネ比率×①）</t>
    <rPh sb="3" eb="6">
      <t>シヨウリョウ</t>
    </rPh>
    <rPh sb="7" eb="8">
      <t>サイ</t>
    </rPh>
    <rPh sb="10" eb="12">
      <t>ヒリツ</t>
    </rPh>
    <phoneticPr fontId="2"/>
  </si>
  <si>
    <t>電力料金の差額（円）</t>
    <rPh sb="0" eb="2">
      <t>デンリョク</t>
    </rPh>
    <rPh sb="2" eb="4">
      <t>リョウキン</t>
    </rPh>
    <rPh sb="5" eb="7">
      <t>サガク</t>
    </rPh>
    <rPh sb="8" eb="9">
      <t>エン</t>
    </rPh>
    <phoneticPr fontId="2"/>
  </si>
  <si>
    <t>CO2排出量の削減量（kg-CO2）</t>
    <rPh sb="3" eb="6">
      <t>ハイシュツリョウ</t>
    </rPh>
    <rPh sb="7" eb="10">
      <t>サクゲンリョウ</t>
    </rPh>
    <phoneticPr fontId="2"/>
  </si>
  <si>
    <t>基礎排出係数（t-CO2/kWh）</t>
    <rPh sb="0" eb="6">
      <t>キソハイシュツケイスウ</t>
    </rPh>
    <phoneticPr fontId="2"/>
  </si>
  <si>
    <t>自家消費電力量（kWh）</t>
    <rPh sb="0" eb="2">
      <t>ジカ</t>
    </rPh>
    <rPh sb="2" eb="4">
      <t>ショウヒ</t>
    </rPh>
    <rPh sb="4" eb="6">
      <t>デンリョク</t>
    </rPh>
    <rPh sb="6" eb="7">
      <t>リョウ</t>
    </rPh>
    <phoneticPr fontId="2"/>
  </si>
  <si>
    <t>「電気事業者別排出係数(特定排出者の温室効果ガス排出量算定用)－R6年度実績－　R８.１.９ 環境省・経済産業省公表」より引用</t>
    <rPh sb="61" eb="63">
      <t>インヨウ</t>
    </rPh>
    <phoneticPr fontId="2"/>
  </si>
  <si>
    <t>請求額</t>
    <rPh sb="0" eb="3">
      <t>セイキュウガク</t>
    </rPh>
    <phoneticPr fontId="2"/>
  </si>
  <si>
    <t>割合</t>
    <rPh sb="0" eb="2">
      <t>ワリアイ</t>
    </rPh>
    <phoneticPr fontId="2"/>
  </si>
  <si>
    <t>返金額</t>
    <rPh sb="0" eb="3">
      <t>ヘンキンガク</t>
    </rPh>
    <phoneticPr fontId="2"/>
  </si>
  <si>
    <t>←4、5月過請求分の返金の割合算定</t>
    <rPh sb="4" eb="5">
      <t>ガツ</t>
    </rPh>
    <rPh sb="5" eb="6">
      <t>カ</t>
    </rPh>
    <rPh sb="6" eb="8">
      <t>セイキュウ</t>
    </rPh>
    <rPh sb="8" eb="9">
      <t>ブン</t>
    </rPh>
    <rPh sb="10" eb="12">
      <t>ヘンキン</t>
    </rPh>
    <rPh sb="13" eb="15">
      <t>ワリアイ</t>
    </rPh>
    <rPh sb="15" eb="17">
      <t>サンテイ</t>
    </rPh>
    <phoneticPr fontId="2"/>
  </si>
  <si>
    <t>PPA請求金額（⑫×⑬）</t>
    <rPh sb="3" eb="7">
      <t>セイキュウキンガク</t>
    </rPh>
    <phoneticPr fontId="2"/>
  </si>
  <si>
    <t>既電力契約使用量（①-⑬）</t>
    <rPh sb="5" eb="8">
      <t>シヨウリョウ</t>
    </rPh>
    <phoneticPr fontId="2"/>
  </si>
  <si>
    <t>既電力契約電力量料金（⑪×⑮）</t>
    <rPh sb="5" eb="8">
      <t>デンリョクリョウ</t>
    </rPh>
    <rPh sb="8" eb="10">
      <t>リョウキン</t>
    </rPh>
    <phoneticPr fontId="2"/>
  </si>
  <si>
    <t>既電力契約再エネ賦課金（⑥×⑮）</t>
    <rPh sb="5" eb="6">
      <t>サイ</t>
    </rPh>
    <rPh sb="8" eb="11">
      <t>フカキン</t>
    </rPh>
    <phoneticPr fontId="2"/>
  </si>
  <si>
    <t>１．既電力契約</t>
    <rPh sb="2" eb="3">
      <t>スデ</t>
    </rPh>
    <rPh sb="3" eb="5">
      <t>デンリョク</t>
    </rPh>
    <rPh sb="5" eb="7">
      <t>ケイヤク</t>
    </rPh>
    <phoneticPr fontId="2"/>
  </si>
  <si>
    <t>３．提案の電力料金</t>
    <rPh sb="2" eb="4">
      <t>テイアン</t>
    </rPh>
    <rPh sb="5" eb="9">
      <t>デンリョクリョウキン</t>
    </rPh>
    <phoneticPr fontId="2"/>
  </si>
  <si>
    <t>⑵料金内訳（「⑥再生可能エネルギー発電促進賦課金　単価」を除く数値は、2025年度の各月の明細より引用）</t>
    <rPh sb="1" eb="3">
      <t>リョウキン</t>
    </rPh>
    <rPh sb="3" eb="5">
      <t>ウチワケ</t>
    </rPh>
    <rPh sb="8" eb="10">
      <t>サイセイ</t>
    </rPh>
    <rPh sb="10" eb="12">
      <t>カノウ</t>
    </rPh>
    <rPh sb="17" eb="19">
      <t>ハツデン</t>
    </rPh>
    <rPh sb="19" eb="21">
      <t>ソクシン</t>
    </rPh>
    <rPh sb="21" eb="24">
      <t>フカキン</t>
    </rPh>
    <rPh sb="25" eb="27">
      <t>タンカ</t>
    </rPh>
    <rPh sb="29" eb="30">
      <t>ノゾ</t>
    </rPh>
    <rPh sb="31" eb="33">
      <t>スウチ</t>
    </rPh>
    <rPh sb="40" eb="41">
      <t>ド</t>
    </rPh>
    <rPh sb="42" eb="44">
      <t>カクツキ</t>
    </rPh>
    <rPh sb="45" eb="47">
      <t>メイサイ</t>
    </rPh>
    <rPh sb="49" eb="51">
      <t>インヨウ</t>
    </rPh>
    <phoneticPr fontId="2"/>
  </si>
  <si>
    <t>４．想定の年間削減効果</t>
    <rPh sb="2" eb="4">
      <t>ソウテイ</t>
    </rPh>
    <rPh sb="5" eb="7">
      <t>ネンカン</t>
    </rPh>
    <rPh sb="7" eb="9">
      <t>サクゲン</t>
    </rPh>
    <rPh sb="9" eb="11">
      <t>コウカ</t>
    </rPh>
    <phoneticPr fontId="2"/>
  </si>
  <si>
    <t>内容</t>
    <rPh sb="0" eb="2">
      <t>ナイヨウ</t>
    </rPh>
    <phoneticPr fontId="2"/>
  </si>
  <si>
    <t>1年間</t>
    <rPh sb="1" eb="3">
      <t>ネンカン</t>
    </rPh>
    <phoneticPr fontId="2"/>
  </si>
  <si>
    <t>20年間</t>
    <rPh sb="2" eb="4">
      <t>ネンカン</t>
    </rPh>
    <phoneticPr fontId="2"/>
  </si>
  <si>
    <t>2026年度以降の単価を引用（2026年3月19日経産省公表）</t>
    <rPh sb="4" eb="6">
      <t>ネンド</t>
    </rPh>
    <rPh sb="6" eb="8">
      <t>イコウ</t>
    </rPh>
    <rPh sb="9" eb="11">
      <t>タンカ</t>
    </rPh>
    <rPh sb="12" eb="14">
      <t>インヨウ</t>
    </rPh>
    <rPh sb="19" eb="20">
      <t>ネン</t>
    </rPh>
    <rPh sb="21" eb="22">
      <t>ガツ</t>
    </rPh>
    <rPh sb="24" eb="25">
      <t>ニチ</t>
    </rPh>
    <rPh sb="25" eb="28">
      <t>ケイサンショウ</t>
    </rPh>
    <rPh sb="28" eb="30">
      <t>コウヒョウ</t>
    </rPh>
    <phoneticPr fontId="2"/>
  </si>
  <si>
    <t>請求金額（⑤+⑦+⑨+⑩）</t>
    <rPh sb="0" eb="4">
      <t>セイキュウキンガク</t>
    </rPh>
    <phoneticPr fontId="2"/>
  </si>
  <si>
    <t>電気料金負担軽減支援事業割引（高圧）及び政府の支援による割引</t>
    <rPh sb="0" eb="4">
      <t>デンキリョウキン</t>
    </rPh>
    <rPh sb="4" eb="6">
      <t>フタン</t>
    </rPh>
    <rPh sb="6" eb="8">
      <t>ケイゲン</t>
    </rPh>
    <rPh sb="8" eb="10">
      <t>シエン</t>
    </rPh>
    <rPh sb="10" eb="12">
      <t>ジギョウ</t>
    </rPh>
    <rPh sb="12" eb="14">
      <t>ワリビキ</t>
    </rPh>
    <rPh sb="15" eb="17">
      <t>コウアツ</t>
    </rPh>
    <rPh sb="18" eb="19">
      <t>オヨ</t>
    </rPh>
    <rPh sb="20" eb="22">
      <t>セイフ</t>
    </rPh>
    <rPh sb="23" eb="25">
      <t>シエン</t>
    </rPh>
    <rPh sb="28" eb="30">
      <t>ワリビキ</t>
    </rPh>
    <phoneticPr fontId="2"/>
  </si>
  <si>
    <t>割引の適応は不確定のため②請求金額に含めない</t>
    <phoneticPr fontId="2"/>
  </si>
  <si>
    <t>過払い請求のための返金</t>
    <rPh sb="0" eb="2">
      <t>カバラ</t>
    </rPh>
    <rPh sb="3" eb="5">
      <t>セイキュウ</t>
    </rPh>
    <rPh sb="9" eb="11">
      <t>ヘンキン</t>
    </rPh>
    <phoneticPr fontId="2"/>
  </si>
  <si>
    <t>電力量料金単価（税込み）（⑨÷①）</t>
    <rPh sb="0" eb="2">
      <t>デンリョク</t>
    </rPh>
    <rPh sb="2" eb="3">
      <t>リョウ</t>
    </rPh>
    <rPh sb="3" eb="5">
      <t>リョウキン</t>
    </rPh>
    <rPh sb="5" eb="7">
      <t>タンカ</t>
    </rPh>
    <rPh sb="8" eb="10">
      <t>ゼイコミ</t>
    </rPh>
    <phoneticPr fontId="2"/>
  </si>
  <si>
    <t>２．提案内容</t>
    <rPh sb="2" eb="4">
      <t>テイアン</t>
    </rPh>
    <rPh sb="4" eb="6">
      <t>ナイヨウ</t>
    </rPh>
    <phoneticPr fontId="2"/>
  </si>
  <si>
    <t>割引の適応は不確定のため⑳既電力契約請求金に含めない</t>
    <rPh sb="0" eb="2">
      <t>ワリビキ</t>
    </rPh>
    <rPh sb="3" eb="5">
      <t>テキオウ</t>
    </rPh>
    <rPh sb="6" eb="9">
      <t>フカクテイ</t>
    </rPh>
    <rPh sb="13" eb="14">
      <t>キ</t>
    </rPh>
    <rPh sb="14" eb="16">
      <t>デンリョク</t>
    </rPh>
    <rPh sb="16" eb="18">
      <t>ケイヤク</t>
    </rPh>
    <rPh sb="18" eb="20">
      <t>セイキュウ</t>
    </rPh>
    <rPh sb="20" eb="21">
      <t>キン</t>
    </rPh>
    <rPh sb="22" eb="23">
      <t>フク</t>
    </rPh>
    <phoneticPr fontId="2"/>
  </si>
  <si>
    <t>過払い請求のための返金</t>
    <phoneticPr fontId="2"/>
  </si>
  <si>
    <t>6月の返金は4・5月分過請求のための返金</t>
    <rPh sb="1" eb="2">
      <t>ガツ</t>
    </rPh>
    <rPh sb="3" eb="5">
      <t>ヘンキン</t>
    </rPh>
    <phoneticPr fontId="2"/>
  </si>
  <si>
    <t>既電力契約請求金額（⑤+⑯+⑰+⑲）</t>
    <rPh sb="5" eb="9">
      <t>セイキュウキンガク</t>
    </rPh>
    <phoneticPr fontId="2"/>
  </si>
  <si>
    <t>㉑</t>
    <phoneticPr fontId="2"/>
  </si>
  <si>
    <t>合計（⑭+⑳）</t>
    <rPh sb="0" eb="2">
      <t>ゴウケイ</t>
    </rPh>
    <phoneticPr fontId="2"/>
  </si>
  <si>
    <t>※「様式6　電気料金見積書」に記載の金額を記載すること。</t>
    <phoneticPr fontId="2"/>
  </si>
  <si>
    <t>再エネ比率（％）</t>
    <rPh sb="0" eb="1">
      <t>サイ</t>
    </rPh>
    <rPh sb="3" eb="5">
      <t>ヒリツ</t>
    </rPh>
    <phoneticPr fontId="2"/>
  </si>
  <si>
    <t>提案単価（電気料金相当額）（税抜き）（円）※</t>
    <rPh sb="0" eb="2">
      <t>テイアン</t>
    </rPh>
    <rPh sb="2" eb="4">
      <t>タンカ</t>
    </rPh>
    <rPh sb="5" eb="7">
      <t>デンキ</t>
    </rPh>
    <rPh sb="7" eb="9">
      <t>リョウキン</t>
    </rPh>
    <rPh sb="9" eb="11">
      <t>ソウトウ</t>
    </rPh>
    <rPh sb="11" eb="12">
      <t>ガク</t>
    </rPh>
    <rPh sb="14" eb="16">
      <t>ゼイヌ</t>
    </rPh>
    <rPh sb="19" eb="20">
      <t>エン</t>
    </rPh>
    <phoneticPr fontId="2"/>
  </si>
  <si>
    <t>請求合計金額で1円未満を切り捨て</t>
    <phoneticPr fontId="2"/>
  </si>
  <si>
    <t>基本料金、再エネ賦課金、燃料調整費がかからない。請求合計金額で1円未満を切り捨て</t>
    <phoneticPr fontId="2"/>
  </si>
  <si>
    <t>令和８年3月分の明細より引用</t>
    <rPh sb="0" eb="2">
      <t>レイワ</t>
    </rPh>
    <rPh sb="3" eb="4">
      <t>ネン</t>
    </rPh>
    <rPh sb="5" eb="6">
      <t>ガツ</t>
    </rPh>
    <rPh sb="6" eb="7">
      <t>フン</t>
    </rPh>
    <rPh sb="8" eb="10">
      <t>メイサイ</t>
    </rPh>
    <rPh sb="12" eb="14">
      <t>インヨウ</t>
    </rPh>
    <phoneticPr fontId="2"/>
  </si>
  <si>
    <t>様式６－１</t>
    <rPh sb="0" eb="2">
      <t>ヨウシキ</t>
    </rPh>
    <phoneticPr fontId="2"/>
  </si>
  <si>
    <t>2025年度電力使用量を用いたシミュレーション</t>
    <phoneticPr fontId="2"/>
  </si>
  <si>
    <t>（注３）本様式には2025年度の電力使用量を示してあるが、あくまでも過去の実績であり、提案単価の算出を保証するものではない。</t>
    <rPh sb="1" eb="2">
      <t>チュウ</t>
    </rPh>
    <rPh sb="4" eb="5">
      <t>ホン</t>
    </rPh>
    <rPh sb="5" eb="7">
      <t>ヨウシキ</t>
    </rPh>
    <phoneticPr fontId="2"/>
  </si>
  <si>
    <t>（注２）本様式は2025年度の電気使用量等の実績を用い、PPAによる太陽光発電設備の導入効果を比較することを目的としており、様式５（提案書）の「１１．事業内容について」「１２．導入効果について」「１３．電力供給期間終了後の設備の取り扱い方法について」の提案内容を、本様式のシミュレーション結果に合わせる必要はない。</t>
    <rPh sb="4" eb="7">
      <t>ホンヨウシキ</t>
    </rPh>
    <rPh sb="12" eb="14">
      <t>ネンド</t>
    </rPh>
    <rPh sb="15" eb="17">
      <t>デンキ</t>
    </rPh>
    <rPh sb="17" eb="20">
      <t>シヨウリョウ</t>
    </rPh>
    <rPh sb="20" eb="21">
      <t>ナド</t>
    </rPh>
    <rPh sb="22" eb="24">
      <t>ジッセキ</t>
    </rPh>
    <rPh sb="25" eb="26">
      <t>モチ</t>
    </rPh>
    <rPh sb="34" eb="41">
      <t>タイヨウコウハツデンセツビ</t>
    </rPh>
    <rPh sb="42" eb="44">
      <t>ドウニュウ</t>
    </rPh>
    <rPh sb="44" eb="46">
      <t>コウカ</t>
    </rPh>
    <rPh sb="47" eb="49">
      <t>ヒカク</t>
    </rPh>
    <rPh sb="54" eb="56">
      <t>モクテキ</t>
    </rPh>
    <rPh sb="132" eb="135">
      <t>ホンヨウシキ</t>
    </rPh>
    <rPh sb="144" eb="146">
      <t>ケッカ</t>
    </rPh>
    <rPh sb="147" eb="148">
      <t>ア</t>
    </rPh>
    <rPh sb="151" eb="153">
      <t>ヒツヨウ</t>
    </rPh>
    <phoneticPr fontId="2"/>
  </si>
  <si>
    <t>（注１）「２．提案内容」の黄色太線のD36のセルに提案する再エネ比率を、D37のセルに及び単価を入力すること。</t>
    <rPh sb="1" eb="2">
      <t>チュウ</t>
    </rPh>
    <phoneticPr fontId="2"/>
  </si>
  <si>
    <t>（注４）事業期間における電力使用量が、記載の年間予想電力使用量より増減した場合についても、市はその責を負わない。</t>
    <rPh sb="1" eb="2">
      <t>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</si>
</sst>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0_ ;_ &quot;¥&quot;* \-#,##0_ ;_ &quot;¥&quot;* &quot;-&quot;_ ;_ @_ "/>
    <numFmt numFmtId="176" formatCode="#,##0.0;[Red]\-#,##0.0"/>
    <numFmt numFmtId="177" formatCode="0.0"/>
    <numFmt numFmtId="178" formatCode="0.000000_);[Red]\(0.000000\)"/>
    <numFmt numFmtId="179" formatCode="0.00_);[Red]\(0.00\)"/>
  </numFmts>
  <fonts count="10">
    <font>
      <sz val="11"/>
      <color theme="1"/>
      <name val="游ゴシック"/>
      <family val="2"/>
      <scheme val="minor"/>
    </font>
    <font>
      <sz val="11"/>
      <color theme="1"/>
      <name val="游ゴシック"/>
      <family val="2"/>
      <scheme val="minor"/>
    </font>
    <font>
      <sz val="6"/>
      <name val="游ゴシック"/>
      <family val="3"/>
      <charset val="128"/>
      <scheme val="minor"/>
    </font>
    <font>
      <sz val="9"/>
      <color indexed="81"/>
      <name val="MS P ゴシック"/>
      <family val="3"/>
      <charset val="128"/>
    </font>
    <font>
      <b/>
      <sz val="12"/>
      <color theme="1"/>
      <name val="BIZ UDP明朝 Medium"/>
      <family val="1"/>
      <charset val="128"/>
    </font>
    <font>
      <sz val="10"/>
      <color theme="1"/>
      <name val="BIZ UDP明朝 Medium"/>
      <family val="1"/>
      <charset val="128"/>
    </font>
    <font>
      <sz val="10"/>
      <color theme="1"/>
      <name val="游ゴシック"/>
      <family val="3"/>
      <charset val="128"/>
      <scheme val="minor"/>
    </font>
    <font>
      <sz val="10"/>
      <color theme="1"/>
      <name val="游ゴシック"/>
      <family val="2"/>
      <scheme val="minor"/>
    </font>
    <font>
      <b/>
      <sz val="10"/>
      <color theme="1"/>
      <name val="游ゴシック"/>
      <family val="3"/>
      <charset val="128"/>
      <scheme val="minor"/>
    </font>
    <font>
      <sz val="10"/>
      <name val="游ゴシック"/>
      <family val="3"/>
      <charset val="128"/>
      <scheme val="minor"/>
    </font>
  </fonts>
  <fills count="9">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87">
    <xf numFmtId="0" fontId="0" fillId="0" borderId="0" xfId="0"/>
    <xf numFmtId="0" fontId="5" fillId="0" borderId="0" xfId="0" applyFont="1"/>
    <xf numFmtId="0" fontId="6" fillId="0" borderId="0" xfId="0" applyFont="1"/>
    <xf numFmtId="0" fontId="7" fillId="0" borderId="0" xfId="0" applyFont="1"/>
    <xf numFmtId="0" fontId="5" fillId="0" borderId="0" xfId="0" applyFont="1" applyFill="1"/>
    <xf numFmtId="0" fontId="7" fillId="0" borderId="0" xfId="0" applyFont="1" applyFill="1"/>
    <xf numFmtId="0" fontId="8" fillId="0" borderId="0" xfId="0" applyFont="1"/>
    <xf numFmtId="0" fontId="7" fillId="2" borderId="3" xfId="0" applyFont="1" applyFill="1" applyBorder="1"/>
    <xf numFmtId="0" fontId="7" fillId="2" borderId="1" xfId="0" applyFont="1" applyFill="1" applyBorder="1"/>
    <xf numFmtId="0" fontId="7" fillId="2" borderId="2" xfId="0" applyFont="1" applyFill="1" applyBorder="1" applyAlignment="1">
      <alignment horizontal="center" vertical="center"/>
    </xf>
    <xf numFmtId="0" fontId="7" fillId="0" borderId="0" xfId="0" applyFont="1" applyAlignment="1">
      <alignment horizontal="center" vertical="center"/>
    </xf>
    <xf numFmtId="0" fontId="7" fillId="2" borderId="3" xfId="0" applyFont="1" applyFill="1" applyBorder="1" applyAlignment="1">
      <alignment horizontal="center"/>
    </xf>
    <xf numFmtId="0" fontId="7" fillId="3" borderId="3" xfId="0" applyFont="1" applyFill="1" applyBorder="1" applyAlignment="1">
      <alignment shrinkToFit="1"/>
    </xf>
    <xf numFmtId="0" fontId="9" fillId="3" borderId="3" xfId="0" applyFont="1" applyFill="1" applyBorder="1" applyAlignment="1">
      <alignment horizontal="center" shrinkToFit="1"/>
    </xf>
    <xf numFmtId="38" fontId="7" fillId="0" borderId="3" xfId="1" applyFont="1" applyBorder="1" applyAlignment="1">
      <alignment shrinkToFit="1"/>
    </xf>
    <xf numFmtId="38" fontId="7" fillId="0" borderId="1" xfId="0" applyNumberFormat="1" applyFont="1" applyBorder="1"/>
    <xf numFmtId="38" fontId="7" fillId="0" borderId="3" xfId="0" applyNumberFormat="1" applyFont="1" applyBorder="1" applyAlignment="1">
      <alignment shrinkToFit="1"/>
    </xf>
    <xf numFmtId="0" fontId="7" fillId="2" borderId="1" xfId="0" applyFont="1" applyFill="1" applyBorder="1" applyAlignment="1">
      <alignment horizontal="center"/>
    </xf>
    <xf numFmtId="0" fontId="7" fillId="3" borderId="1" xfId="0" applyFont="1" applyFill="1" applyBorder="1" applyAlignment="1">
      <alignment shrinkToFit="1"/>
    </xf>
    <xf numFmtId="0" fontId="7" fillId="3" borderId="1" xfId="0" applyFont="1" applyFill="1" applyBorder="1" applyAlignment="1">
      <alignment horizontal="center" shrinkToFit="1"/>
    </xf>
    <xf numFmtId="38" fontId="7" fillId="0" borderId="1" xfId="1" applyFont="1" applyBorder="1" applyAlignment="1">
      <alignment shrinkToFit="1"/>
    </xf>
    <xf numFmtId="38" fontId="7" fillId="0" borderId="1" xfId="0" applyNumberFormat="1" applyFont="1" applyBorder="1" applyAlignment="1">
      <alignment shrinkToFit="1"/>
    </xf>
    <xf numFmtId="0" fontId="9" fillId="3" borderId="1" xfId="0" applyFont="1" applyFill="1" applyBorder="1" applyAlignment="1">
      <alignment shrinkToFit="1"/>
    </xf>
    <xf numFmtId="0" fontId="9" fillId="3" borderId="1" xfId="0" applyFont="1" applyFill="1" applyBorder="1" applyAlignment="1">
      <alignment horizontal="center" shrinkToFit="1"/>
    </xf>
    <xf numFmtId="38" fontId="9" fillId="0" borderId="1" xfId="1" applyFont="1" applyFill="1" applyBorder="1" applyAlignment="1">
      <alignment shrinkToFit="1"/>
    </xf>
    <xf numFmtId="40" fontId="7" fillId="0" borderId="1" xfId="1" applyNumberFormat="1" applyFont="1" applyFill="1" applyBorder="1" applyAlignment="1">
      <alignment shrinkToFit="1"/>
    </xf>
    <xf numFmtId="38" fontId="7" fillId="0" borderId="8" xfId="0" applyNumberFormat="1" applyFont="1" applyBorder="1"/>
    <xf numFmtId="176" fontId="9" fillId="0" borderId="1" xfId="1" applyNumberFormat="1" applyFont="1" applyFill="1" applyBorder="1" applyAlignment="1">
      <alignment shrinkToFit="1"/>
    </xf>
    <xf numFmtId="0" fontId="7" fillId="0" borderId="0" xfId="0" applyFont="1" applyAlignment="1">
      <alignment horizontal="center"/>
    </xf>
    <xf numFmtId="0" fontId="7" fillId="0" borderId="0" xfId="0" applyFont="1" applyAlignment="1">
      <alignment shrinkToFit="1"/>
    </xf>
    <xf numFmtId="0" fontId="7" fillId="0" borderId="0" xfId="0" applyFont="1" applyAlignment="1">
      <alignment horizontal="center" shrinkToFit="1"/>
    </xf>
    <xf numFmtId="176" fontId="7" fillId="0" borderId="0" xfId="1" applyNumberFormat="1" applyFont="1" applyFill="1" applyBorder="1" applyAlignment="1">
      <alignment shrinkToFit="1"/>
    </xf>
    <xf numFmtId="38" fontId="7" fillId="0" borderId="0" xfId="0" applyNumberFormat="1" applyFont="1"/>
    <xf numFmtId="0" fontId="7" fillId="0" borderId="0" xfId="0" applyFont="1" applyAlignment="1">
      <alignment horizontal="right"/>
    </xf>
    <xf numFmtId="0" fontId="7" fillId="7" borderId="2" xfId="0" applyFont="1" applyFill="1" applyBorder="1" applyAlignment="1">
      <alignment horizontal="center" vertical="center"/>
    </xf>
    <xf numFmtId="0" fontId="7" fillId="7" borderId="3" xfId="0" applyFont="1" applyFill="1" applyBorder="1" applyAlignment="1">
      <alignment horizontal="center" vertical="center"/>
    </xf>
    <xf numFmtId="0" fontId="7" fillId="6" borderId="3" xfId="0" applyFont="1" applyFill="1" applyBorder="1" applyAlignment="1">
      <alignment shrinkToFit="1"/>
    </xf>
    <xf numFmtId="0" fontId="7" fillId="6" borderId="3" xfId="0" applyFont="1" applyFill="1" applyBorder="1" applyAlignment="1">
      <alignment horizontal="center" shrinkToFit="1"/>
    </xf>
    <xf numFmtId="177" fontId="9" fillId="0" borderId="3" xfId="0" applyNumberFormat="1" applyFont="1" applyBorder="1" applyAlignment="1">
      <alignment shrinkToFit="1"/>
    </xf>
    <xf numFmtId="38" fontId="7" fillId="0" borderId="7" xfId="0" applyNumberFormat="1" applyFont="1" applyBorder="1" applyAlignment="1">
      <alignment horizontal="center"/>
    </xf>
    <xf numFmtId="38" fontId="7" fillId="0" borderId="3" xfId="0" applyNumberFormat="1" applyFont="1" applyBorder="1" applyAlignment="1">
      <alignment horizontal="left"/>
    </xf>
    <xf numFmtId="10" fontId="7" fillId="6" borderId="1" xfId="0" applyNumberFormat="1" applyFont="1" applyFill="1" applyBorder="1" applyAlignment="1">
      <alignment shrinkToFit="1"/>
    </xf>
    <xf numFmtId="10" fontId="7" fillId="6" borderId="1" xfId="0" applyNumberFormat="1" applyFont="1" applyFill="1" applyBorder="1" applyAlignment="1">
      <alignment horizontal="center" shrinkToFit="1"/>
    </xf>
    <xf numFmtId="38" fontId="7" fillId="0" borderId="1" xfId="1" applyFont="1" applyFill="1" applyBorder="1" applyAlignment="1">
      <alignment shrinkToFit="1"/>
    </xf>
    <xf numFmtId="38" fontId="9" fillId="0" borderId="1" xfId="0" applyNumberFormat="1" applyFont="1" applyBorder="1" applyAlignment="1">
      <alignment horizontal="left"/>
    </xf>
    <xf numFmtId="0" fontId="7" fillId="7" borderId="1" xfId="0" applyFont="1" applyFill="1" applyBorder="1" applyAlignment="1">
      <alignment horizontal="center" vertical="center"/>
    </xf>
    <xf numFmtId="0" fontId="7" fillId="6" borderId="1" xfId="0" applyFont="1" applyFill="1" applyBorder="1" applyAlignment="1">
      <alignment shrinkToFit="1"/>
    </xf>
    <xf numFmtId="0" fontId="7" fillId="6" borderId="1" xfId="0" applyFont="1" applyFill="1" applyBorder="1" applyAlignment="1">
      <alignment horizontal="center" shrinkToFit="1"/>
    </xf>
    <xf numFmtId="0" fontId="9" fillId="6" borderId="1" xfId="0" applyFont="1" applyFill="1" applyBorder="1" applyAlignment="1">
      <alignment horizontal="center" shrinkToFit="1"/>
    </xf>
    <xf numFmtId="0" fontId="7" fillId="7" borderId="1" xfId="0" applyFont="1" applyFill="1" applyBorder="1" applyAlignment="1">
      <alignment horizontal="center" vertical="center" shrinkToFit="1"/>
    </xf>
    <xf numFmtId="0" fontId="9" fillId="6" borderId="1" xfId="0" applyFont="1" applyFill="1" applyBorder="1" applyAlignment="1">
      <alignment shrinkToFit="1"/>
    </xf>
    <xf numFmtId="0" fontId="7" fillId="0" borderId="1" xfId="0" applyFont="1" applyBorder="1" applyAlignment="1">
      <alignment shrinkToFit="1"/>
    </xf>
    <xf numFmtId="0" fontId="7" fillId="0" borderId="1" xfId="0" applyFont="1" applyBorder="1"/>
    <xf numFmtId="0" fontId="7" fillId="0" borderId="1" xfId="0" applyFont="1" applyBorder="1" applyAlignment="1">
      <alignment horizontal="center"/>
    </xf>
    <xf numFmtId="38" fontId="7" fillId="0" borderId="1" xfId="0" applyNumberFormat="1" applyFont="1" applyBorder="1" applyAlignment="1">
      <alignment horizontal="center" shrinkToFit="1"/>
    </xf>
    <xf numFmtId="42" fontId="7" fillId="0" borderId="1" xfId="1" applyNumberFormat="1" applyFont="1" applyBorder="1" applyAlignment="1"/>
    <xf numFmtId="10" fontId="7" fillId="0" borderId="1" xfId="2" applyNumberFormat="1" applyFont="1" applyBorder="1" applyAlignment="1"/>
    <xf numFmtId="42" fontId="7" fillId="0" borderId="1" xfId="0" applyNumberFormat="1" applyFont="1" applyBorder="1"/>
    <xf numFmtId="38" fontId="7" fillId="0" borderId="1" xfId="0" applyNumberFormat="1" applyFont="1" applyBorder="1" applyAlignment="1">
      <alignment horizontal="center"/>
    </xf>
    <xf numFmtId="0" fontId="8" fillId="0" borderId="0" xfId="0" applyFont="1" applyAlignment="1">
      <alignment horizontal="left" vertical="center"/>
    </xf>
    <xf numFmtId="38" fontId="7" fillId="0" borderId="0" xfId="0" applyNumberFormat="1" applyFont="1" applyAlignment="1">
      <alignment shrinkToFit="1"/>
    </xf>
    <xf numFmtId="0" fontId="7" fillId="4" borderId="1" xfId="0" applyFont="1" applyFill="1" applyBorder="1"/>
    <xf numFmtId="0" fontId="4" fillId="0" borderId="0" xfId="0" applyFont="1" applyAlignment="1">
      <alignment horizontal="center" vertical="center"/>
    </xf>
    <xf numFmtId="0" fontId="5" fillId="0" borderId="0" xfId="0" applyFont="1" applyAlignment="1">
      <alignment horizontal="left" vertical="center" wrapText="1"/>
    </xf>
    <xf numFmtId="38" fontId="7" fillId="0" borderId="4" xfId="1" applyFont="1" applyBorder="1" applyAlignment="1">
      <alignment horizontal="right"/>
    </xf>
    <xf numFmtId="38" fontId="7" fillId="0" borderId="9" xfId="1" applyFont="1" applyBorder="1" applyAlignment="1">
      <alignment horizontal="right"/>
    </xf>
    <xf numFmtId="38" fontId="7" fillId="0" borderId="10" xfId="1" applyFont="1" applyBorder="1" applyAlignment="1">
      <alignment horizontal="right"/>
    </xf>
    <xf numFmtId="0" fontId="7" fillId="4" borderId="1" xfId="0" applyFont="1" applyFill="1" applyBorder="1" applyAlignment="1">
      <alignment horizontal="center"/>
    </xf>
    <xf numFmtId="38" fontId="7" fillId="0" borderId="1" xfId="0" applyNumberFormat="1" applyFont="1" applyBorder="1" applyAlignment="1">
      <alignment horizontal="right"/>
    </xf>
    <xf numFmtId="38" fontId="7" fillId="0" borderId="4" xfId="0" applyNumberFormat="1" applyFont="1" applyBorder="1" applyAlignment="1">
      <alignment horizontal="right"/>
    </xf>
    <xf numFmtId="38" fontId="7" fillId="0" borderId="9" xfId="0" applyNumberFormat="1" applyFont="1" applyBorder="1" applyAlignment="1">
      <alignment horizontal="right"/>
    </xf>
    <xf numFmtId="38" fontId="7" fillId="0" borderId="10" xfId="0" applyNumberFormat="1" applyFont="1" applyBorder="1" applyAlignment="1">
      <alignment horizontal="right"/>
    </xf>
    <xf numFmtId="0" fontId="7" fillId="8" borderId="1" xfId="0" applyFont="1" applyFill="1" applyBorder="1" applyAlignment="1">
      <alignment horizontal="left"/>
    </xf>
    <xf numFmtId="0" fontId="7" fillId="8" borderId="4" xfId="0" applyFont="1" applyFill="1" applyBorder="1" applyAlignment="1">
      <alignment horizontal="left"/>
    </xf>
    <xf numFmtId="179" fontId="7" fillId="5" borderId="5" xfId="0" applyNumberFormat="1" applyFont="1" applyFill="1" applyBorder="1" applyAlignment="1" applyProtection="1">
      <alignment horizontal="right"/>
      <protection locked="0"/>
    </xf>
    <xf numFmtId="179" fontId="7" fillId="5" borderId="6" xfId="0" applyNumberFormat="1" applyFont="1" applyFill="1" applyBorder="1" applyAlignment="1" applyProtection="1">
      <alignment horizontal="right"/>
      <protection locked="0"/>
    </xf>
    <xf numFmtId="0" fontId="7" fillId="0" borderId="1" xfId="0" applyFont="1" applyBorder="1" applyAlignment="1">
      <alignment horizontal="right"/>
    </xf>
    <xf numFmtId="0" fontId="7" fillId="0" borderId="1" xfId="0" applyFont="1" applyBorder="1" applyAlignment="1">
      <alignment horizontal="left"/>
    </xf>
    <xf numFmtId="3" fontId="7" fillId="0" borderId="1" xfId="0" applyNumberFormat="1" applyFont="1" applyBorder="1" applyAlignment="1">
      <alignment horizontal="right"/>
    </xf>
    <xf numFmtId="9" fontId="7" fillId="0" borderId="1" xfId="2" applyFont="1" applyBorder="1" applyAlignment="1">
      <alignment horizontal="right"/>
    </xf>
    <xf numFmtId="178" fontId="7" fillId="0" borderId="1" xfId="2" applyNumberFormat="1" applyFont="1" applyBorder="1" applyAlignment="1">
      <alignment horizontal="right"/>
    </xf>
    <xf numFmtId="10" fontId="7" fillId="5" borderId="5" xfId="2" applyNumberFormat="1" applyFont="1" applyFill="1" applyBorder="1" applyAlignment="1" applyProtection="1">
      <alignment horizontal="right"/>
      <protection locked="0"/>
    </xf>
    <xf numFmtId="10" fontId="7" fillId="5" borderId="6" xfId="2" applyNumberFormat="1" applyFont="1" applyFill="1" applyBorder="1" applyAlignment="1" applyProtection="1">
      <alignment horizontal="right"/>
      <protection locked="0"/>
    </xf>
    <xf numFmtId="0" fontId="7" fillId="2" borderId="2" xfId="0" applyFont="1" applyFill="1" applyBorder="1" applyAlignment="1">
      <alignment horizontal="center"/>
    </xf>
    <xf numFmtId="0" fontId="7" fillId="0" borderId="3" xfId="0" applyFont="1" applyBorder="1" applyAlignment="1">
      <alignment horizontal="center"/>
    </xf>
    <xf numFmtId="0" fontId="7" fillId="0" borderId="3" xfId="0" applyFont="1" applyBorder="1" applyAlignment="1">
      <alignment horizontal="left"/>
    </xf>
    <xf numFmtId="0" fontId="7" fillId="0" borderId="1" xfId="0" applyFont="1" applyBorder="1" applyAlignment="1">
      <alignment horizont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E8896-5E97-4D3E-B3DD-EFBCB0786CE6}">
  <sheetPr>
    <pageSetUpPr fitToPage="1"/>
  </sheetPr>
  <dimension ref="A1:W59"/>
  <sheetViews>
    <sheetView tabSelected="1" view="pageBreakPreview" topLeftCell="A27" zoomScale="55" zoomScaleNormal="40" zoomScaleSheetLayoutView="55" workbookViewId="0">
      <pane xSplit="3" topLeftCell="D1" activePane="topRight" state="frozen"/>
      <selection activeCell="O55" sqref="O55"/>
      <selection pane="topRight" activeCell="K11" sqref="K11"/>
    </sheetView>
  </sheetViews>
  <sheetFormatPr defaultRowHeight="16.649999999999999"/>
  <cols>
    <col min="1" max="1" width="4.08984375" style="3" customWidth="1"/>
    <col min="2" max="2" width="39.6328125" style="3" customWidth="1"/>
    <col min="3" max="3" width="4.90625" style="3" customWidth="1"/>
    <col min="4" max="15" width="5.90625" style="3" customWidth="1"/>
    <col min="16" max="16" width="10.6328125" style="3" customWidth="1"/>
    <col min="17" max="17" width="58.453125" style="3" customWidth="1"/>
    <col min="18" max="18" width="9.81640625" style="3" bestFit="1" customWidth="1"/>
    <col min="19" max="19" width="8.7265625" style="3"/>
    <col min="20" max="20" width="12" style="3" bestFit="1" customWidth="1"/>
    <col min="21" max="21" width="8.7265625" style="3"/>
    <col min="22" max="22" width="11.26953125" style="3" bestFit="1" customWidth="1"/>
    <col min="23" max="16384" width="8.7265625" style="3"/>
  </cols>
  <sheetData>
    <row r="1" spans="1:17">
      <c r="A1" s="1" t="s">
        <v>93</v>
      </c>
      <c r="B1" s="2"/>
      <c r="C1" s="2"/>
      <c r="D1" s="2"/>
      <c r="E1" s="2"/>
      <c r="F1" s="2"/>
      <c r="G1" s="2"/>
      <c r="H1" s="2"/>
      <c r="I1" s="2"/>
      <c r="J1" s="2"/>
      <c r="K1" s="2"/>
      <c r="L1" s="2"/>
      <c r="M1" s="2"/>
      <c r="N1" s="2"/>
      <c r="O1" s="2"/>
      <c r="P1" s="2"/>
      <c r="Q1" s="2"/>
    </row>
    <row r="2" spans="1:17" ht="26.05" customHeight="1">
      <c r="A2" s="62" t="s">
        <v>94</v>
      </c>
      <c r="B2" s="62"/>
      <c r="C2" s="62"/>
      <c r="D2" s="62"/>
      <c r="E2" s="62"/>
      <c r="F2" s="62"/>
      <c r="G2" s="62"/>
      <c r="H2" s="62"/>
      <c r="I2" s="62"/>
      <c r="J2" s="62"/>
      <c r="K2" s="62"/>
      <c r="L2" s="62"/>
      <c r="M2" s="62"/>
      <c r="N2" s="62"/>
      <c r="O2" s="62"/>
      <c r="P2" s="62"/>
      <c r="Q2" s="62"/>
    </row>
    <row r="4" spans="1:17">
      <c r="A4" s="1" t="s">
        <v>97</v>
      </c>
      <c r="B4" s="1"/>
      <c r="C4" s="1"/>
      <c r="D4" s="1"/>
      <c r="E4" s="1"/>
      <c r="F4" s="1"/>
      <c r="G4" s="1"/>
      <c r="H4" s="1"/>
      <c r="I4" s="1"/>
      <c r="J4" s="1"/>
      <c r="K4" s="1"/>
      <c r="L4" s="1"/>
      <c r="M4" s="1"/>
      <c r="N4" s="1"/>
      <c r="O4" s="1"/>
      <c r="P4" s="1"/>
      <c r="Q4" s="1"/>
    </row>
    <row r="5" spans="1:17" ht="18.3" customHeight="1">
      <c r="A5" s="63" t="s">
        <v>96</v>
      </c>
      <c r="B5" s="63"/>
      <c r="C5" s="63"/>
      <c r="D5" s="63"/>
      <c r="E5" s="63"/>
      <c r="F5" s="63"/>
      <c r="G5" s="63"/>
      <c r="H5" s="63"/>
      <c r="I5" s="63"/>
      <c r="J5" s="63"/>
      <c r="K5" s="63"/>
      <c r="L5" s="63"/>
      <c r="M5" s="63"/>
      <c r="N5" s="63"/>
      <c r="O5" s="63"/>
      <c r="P5" s="63"/>
      <c r="Q5" s="63"/>
    </row>
    <row r="6" spans="1:17">
      <c r="A6" s="63"/>
      <c r="B6" s="63"/>
      <c r="C6" s="63"/>
      <c r="D6" s="63"/>
      <c r="E6" s="63"/>
      <c r="F6" s="63"/>
      <c r="G6" s="63"/>
      <c r="H6" s="63"/>
      <c r="I6" s="63"/>
      <c r="J6" s="63"/>
      <c r="K6" s="63"/>
      <c r="L6" s="63"/>
      <c r="M6" s="63"/>
      <c r="N6" s="63"/>
      <c r="O6" s="63"/>
      <c r="P6" s="63"/>
      <c r="Q6" s="63"/>
    </row>
    <row r="7" spans="1:17">
      <c r="A7" s="4" t="s">
        <v>95</v>
      </c>
      <c r="B7" s="4"/>
      <c r="C7" s="4"/>
      <c r="D7" s="4"/>
      <c r="E7" s="4"/>
      <c r="F7" s="4"/>
      <c r="G7" s="4"/>
      <c r="H7" s="4"/>
      <c r="I7" s="4"/>
      <c r="J7" s="4"/>
      <c r="K7" s="4"/>
      <c r="L7" s="4"/>
      <c r="M7" s="4"/>
      <c r="N7" s="4"/>
      <c r="O7" s="4"/>
      <c r="P7" s="4"/>
      <c r="Q7" s="1"/>
    </row>
    <row r="8" spans="1:17">
      <c r="A8" s="4" t="s">
        <v>98</v>
      </c>
      <c r="B8" s="4"/>
      <c r="C8" s="4"/>
      <c r="D8" s="4"/>
      <c r="E8" s="4"/>
      <c r="F8" s="4"/>
      <c r="G8" s="4"/>
      <c r="H8" s="4"/>
      <c r="I8" s="4"/>
      <c r="J8" s="4"/>
      <c r="K8" s="4"/>
      <c r="L8" s="4"/>
      <c r="M8" s="4"/>
      <c r="N8" s="4"/>
      <c r="O8" s="4"/>
      <c r="P8" s="4"/>
      <c r="Q8" s="1"/>
    </row>
    <row r="9" spans="1:17">
      <c r="A9" s="5"/>
      <c r="B9" s="5"/>
      <c r="C9" s="5"/>
      <c r="D9" s="5"/>
      <c r="E9" s="5"/>
      <c r="F9" s="5"/>
      <c r="G9" s="5"/>
      <c r="H9" s="5"/>
      <c r="I9" s="5"/>
      <c r="J9" s="5"/>
      <c r="K9" s="5"/>
      <c r="L9" s="5"/>
      <c r="M9" s="5"/>
      <c r="N9" s="5"/>
      <c r="O9" s="5"/>
      <c r="P9" s="5"/>
    </row>
    <row r="11" spans="1:17">
      <c r="A11" s="6" t="s">
        <v>67</v>
      </c>
    </row>
    <row r="12" spans="1:17">
      <c r="A12" s="3" t="s">
        <v>50</v>
      </c>
    </row>
    <row r="13" spans="1:17" ht="17.2" thickBot="1">
      <c r="B13" s="83" t="s">
        <v>71</v>
      </c>
      <c r="C13" s="83"/>
      <c r="D13" s="83"/>
      <c r="E13" s="83"/>
      <c r="F13" s="83" t="s">
        <v>42</v>
      </c>
      <c r="G13" s="83"/>
      <c r="H13" s="83"/>
      <c r="I13" s="83"/>
      <c r="J13" s="83"/>
      <c r="K13" s="83"/>
      <c r="L13" s="83"/>
      <c r="M13" s="83"/>
      <c r="N13" s="83"/>
      <c r="O13" s="83"/>
      <c r="P13" s="83"/>
      <c r="Q13" s="83"/>
    </row>
    <row r="14" spans="1:17" ht="17.2" thickTop="1">
      <c r="B14" s="7" t="s">
        <v>44</v>
      </c>
      <c r="C14" s="84" t="s">
        <v>49</v>
      </c>
      <c r="D14" s="84"/>
      <c r="E14" s="84"/>
      <c r="F14" s="85"/>
      <c r="G14" s="85"/>
      <c r="H14" s="85"/>
      <c r="I14" s="85"/>
      <c r="J14" s="85"/>
      <c r="K14" s="85"/>
      <c r="L14" s="85"/>
      <c r="M14" s="85"/>
      <c r="N14" s="85"/>
      <c r="O14" s="85"/>
      <c r="P14" s="85"/>
      <c r="Q14" s="85"/>
    </row>
    <row r="15" spans="1:17">
      <c r="B15" s="8" t="s">
        <v>48</v>
      </c>
      <c r="C15" s="86" t="s">
        <v>45</v>
      </c>
      <c r="D15" s="86"/>
      <c r="E15" s="86"/>
      <c r="F15" s="77"/>
      <c r="G15" s="77"/>
      <c r="H15" s="77"/>
      <c r="I15" s="77"/>
      <c r="J15" s="77"/>
      <c r="K15" s="77"/>
      <c r="L15" s="77"/>
      <c r="M15" s="77"/>
      <c r="N15" s="77"/>
      <c r="O15" s="77"/>
      <c r="P15" s="77"/>
      <c r="Q15" s="77"/>
    </row>
    <row r="16" spans="1:17">
      <c r="B16" s="8" t="s">
        <v>46</v>
      </c>
      <c r="C16" s="76">
        <v>227</v>
      </c>
      <c r="D16" s="76"/>
      <c r="E16" s="76"/>
      <c r="F16" s="77" t="s">
        <v>92</v>
      </c>
      <c r="G16" s="77"/>
      <c r="H16" s="77"/>
      <c r="I16" s="77"/>
      <c r="J16" s="77"/>
      <c r="K16" s="77"/>
      <c r="L16" s="77"/>
      <c r="M16" s="77"/>
      <c r="N16" s="77"/>
      <c r="O16" s="77"/>
      <c r="P16" s="77"/>
      <c r="Q16" s="77"/>
    </row>
    <row r="17" spans="1:17">
      <c r="B17" s="8" t="s">
        <v>47</v>
      </c>
      <c r="C17" s="78">
        <v>6000</v>
      </c>
      <c r="D17" s="78"/>
      <c r="E17" s="78"/>
      <c r="F17" s="77" t="s">
        <v>92</v>
      </c>
      <c r="G17" s="77"/>
      <c r="H17" s="77"/>
      <c r="I17" s="77"/>
      <c r="J17" s="77"/>
      <c r="K17" s="77"/>
      <c r="L17" s="77"/>
      <c r="M17" s="77"/>
      <c r="N17" s="77"/>
      <c r="O17" s="77"/>
      <c r="P17" s="77"/>
      <c r="Q17" s="77"/>
    </row>
    <row r="18" spans="1:17">
      <c r="B18" s="8" t="s">
        <v>51</v>
      </c>
      <c r="C18" s="79">
        <v>1</v>
      </c>
      <c r="D18" s="79"/>
      <c r="E18" s="79"/>
      <c r="F18" s="77" t="s">
        <v>92</v>
      </c>
      <c r="G18" s="77"/>
      <c r="H18" s="77"/>
      <c r="I18" s="77"/>
      <c r="J18" s="77"/>
      <c r="K18" s="77"/>
      <c r="L18" s="77"/>
      <c r="M18" s="77"/>
      <c r="N18" s="77"/>
      <c r="O18" s="77"/>
      <c r="P18" s="77"/>
      <c r="Q18" s="77"/>
    </row>
    <row r="19" spans="1:17">
      <c r="B19" s="8" t="s">
        <v>56</v>
      </c>
      <c r="C19" s="80">
        <v>3.9899999999999999E-4</v>
      </c>
      <c r="D19" s="80"/>
      <c r="E19" s="80"/>
      <c r="F19" s="77" t="s">
        <v>58</v>
      </c>
      <c r="G19" s="77"/>
      <c r="H19" s="77"/>
      <c r="I19" s="77"/>
      <c r="J19" s="77"/>
      <c r="K19" s="77"/>
      <c r="L19" s="77"/>
      <c r="M19" s="77"/>
      <c r="N19" s="77"/>
      <c r="O19" s="77"/>
      <c r="P19" s="77"/>
      <c r="Q19" s="77"/>
    </row>
    <row r="21" spans="1:17">
      <c r="A21" s="3" t="s">
        <v>69</v>
      </c>
    </row>
    <row r="22" spans="1:17" s="10" customFormat="1" ht="17.2" thickBot="1">
      <c r="A22" s="9"/>
      <c r="B22" s="9"/>
      <c r="C22" s="9" t="s">
        <v>39</v>
      </c>
      <c r="D22" s="9" t="s">
        <v>4</v>
      </c>
      <c r="E22" s="9" t="s">
        <v>5</v>
      </c>
      <c r="F22" s="9" t="s">
        <v>6</v>
      </c>
      <c r="G22" s="9" t="s">
        <v>7</v>
      </c>
      <c r="H22" s="9" t="s">
        <v>8</v>
      </c>
      <c r="I22" s="9" t="s">
        <v>9</v>
      </c>
      <c r="J22" s="9" t="s">
        <v>10</v>
      </c>
      <c r="K22" s="9" t="s">
        <v>11</v>
      </c>
      <c r="L22" s="9" t="s">
        <v>12</v>
      </c>
      <c r="M22" s="9" t="s">
        <v>13</v>
      </c>
      <c r="N22" s="9" t="s">
        <v>14</v>
      </c>
      <c r="O22" s="9" t="s">
        <v>15</v>
      </c>
      <c r="P22" s="9" t="s">
        <v>18</v>
      </c>
      <c r="Q22" s="9" t="s">
        <v>42</v>
      </c>
    </row>
    <row r="23" spans="1:17" ht="17.2" thickTop="1">
      <c r="A23" s="11" t="s">
        <v>19</v>
      </c>
      <c r="B23" s="12" t="s">
        <v>0</v>
      </c>
      <c r="C23" s="13" t="s">
        <v>41</v>
      </c>
      <c r="D23" s="14">
        <v>71345</v>
      </c>
      <c r="E23" s="14">
        <v>78813</v>
      </c>
      <c r="F23" s="14">
        <v>69458</v>
      </c>
      <c r="G23" s="14">
        <v>92294</v>
      </c>
      <c r="H23" s="14">
        <v>93925</v>
      </c>
      <c r="I23" s="14">
        <v>88371</v>
      </c>
      <c r="J23" s="14">
        <v>82272</v>
      </c>
      <c r="K23" s="14">
        <v>74330</v>
      </c>
      <c r="L23" s="14">
        <v>75032</v>
      </c>
      <c r="M23" s="14">
        <v>73883</v>
      </c>
      <c r="N23" s="14">
        <v>57186</v>
      </c>
      <c r="O23" s="14">
        <v>71628</v>
      </c>
      <c r="P23" s="15">
        <f>SUM(D23:O23)</f>
        <v>928537</v>
      </c>
      <c r="Q23" s="16"/>
    </row>
    <row r="24" spans="1:17">
      <c r="A24" s="17" t="s">
        <v>20</v>
      </c>
      <c r="B24" s="18" t="s">
        <v>75</v>
      </c>
      <c r="C24" s="19" t="s">
        <v>40</v>
      </c>
      <c r="D24" s="20">
        <f>ROUNDDOWN(SUM(D27,D29,D31,D32), 0)</f>
        <v>1685704</v>
      </c>
      <c r="E24" s="20">
        <f t="shared" ref="E24:O24" si="0">ROUNDDOWN(SUM(E27,E29,E31,E32), 0)</f>
        <v>1738770</v>
      </c>
      <c r="F24" s="20">
        <f t="shared" si="0"/>
        <v>1134419</v>
      </c>
      <c r="G24" s="20">
        <f t="shared" si="0"/>
        <v>2374613</v>
      </c>
      <c r="H24" s="20">
        <f t="shared" si="0"/>
        <v>2224948</v>
      </c>
      <c r="I24" s="20">
        <f t="shared" si="0"/>
        <v>2045096</v>
      </c>
      <c r="J24" s="20">
        <f t="shared" si="0"/>
        <v>1874220</v>
      </c>
      <c r="K24" s="20">
        <f t="shared" si="0"/>
        <v>1633071</v>
      </c>
      <c r="L24" s="20">
        <f t="shared" si="0"/>
        <v>1620201</v>
      </c>
      <c r="M24" s="20">
        <f t="shared" si="0"/>
        <v>1684912</v>
      </c>
      <c r="N24" s="20">
        <f t="shared" si="0"/>
        <v>1251564</v>
      </c>
      <c r="O24" s="20">
        <f t="shared" si="0"/>
        <v>1647730</v>
      </c>
      <c r="P24" s="15">
        <f>SUM(D24:O24)</f>
        <v>20915248</v>
      </c>
      <c r="Q24" s="21" t="s">
        <v>90</v>
      </c>
    </row>
    <row r="25" spans="1:17">
      <c r="A25" s="17" t="s">
        <v>21</v>
      </c>
      <c r="B25" s="18" t="s">
        <v>43</v>
      </c>
      <c r="C25" s="19" t="s">
        <v>40</v>
      </c>
      <c r="D25" s="20">
        <f>ROUNDDOWN(D24/1.1*0.1,0)</f>
        <v>153245</v>
      </c>
      <c r="E25" s="20">
        <f t="shared" ref="E25:O25" si="1">ROUNDDOWN(E24/1.1*0.1,0)</f>
        <v>158070</v>
      </c>
      <c r="F25" s="20">
        <f t="shared" si="1"/>
        <v>103129</v>
      </c>
      <c r="G25" s="20">
        <f t="shared" si="1"/>
        <v>215873</v>
      </c>
      <c r="H25" s="20">
        <f t="shared" si="1"/>
        <v>202268</v>
      </c>
      <c r="I25" s="20">
        <f t="shared" si="1"/>
        <v>185917</v>
      </c>
      <c r="J25" s="20">
        <f t="shared" si="1"/>
        <v>170383</v>
      </c>
      <c r="K25" s="20">
        <f t="shared" si="1"/>
        <v>148461</v>
      </c>
      <c r="L25" s="20">
        <f t="shared" si="1"/>
        <v>147291</v>
      </c>
      <c r="M25" s="20">
        <f t="shared" si="1"/>
        <v>153173</v>
      </c>
      <c r="N25" s="20">
        <f t="shared" si="1"/>
        <v>113778</v>
      </c>
      <c r="O25" s="20">
        <f t="shared" si="1"/>
        <v>149793</v>
      </c>
      <c r="P25" s="15">
        <f>SUM(D25:O25)</f>
        <v>1901381</v>
      </c>
      <c r="Q25" s="21"/>
    </row>
    <row r="26" spans="1:17">
      <c r="A26" s="17" t="s">
        <v>22</v>
      </c>
      <c r="B26" s="18" t="s">
        <v>2</v>
      </c>
      <c r="C26" s="19" t="s">
        <v>40</v>
      </c>
      <c r="D26" s="20">
        <v>1050</v>
      </c>
      <c r="E26" s="20">
        <v>1050</v>
      </c>
      <c r="F26" s="20">
        <v>940</v>
      </c>
      <c r="G26" s="20">
        <v>940</v>
      </c>
      <c r="H26" s="20">
        <v>940</v>
      </c>
      <c r="I26" s="20">
        <v>940</v>
      </c>
      <c r="J26" s="20">
        <v>940</v>
      </c>
      <c r="K26" s="20">
        <v>940</v>
      </c>
      <c r="L26" s="20">
        <v>940</v>
      </c>
      <c r="M26" s="20">
        <v>940</v>
      </c>
      <c r="N26" s="20">
        <v>940</v>
      </c>
      <c r="O26" s="20">
        <v>940</v>
      </c>
      <c r="P26" s="15">
        <f>SUM(D26:O26)</f>
        <v>11500</v>
      </c>
      <c r="Q26" s="21"/>
    </row>
    <row r="27" spans="1:17">
      <c r="A27" s="17" t="s">
        <v>23</v>
      </c>
      <c r="B27" s="22" t="s">
        <v>1</v>
      </c>
      <c r="C27" s="23" t="s">
        <v>40</v>
      </c>
      <c r="D27" s="24">
        <v>247800</v>
      </c>
      <c r="E27" s="24">
        <v>247800</v>
      </c>
      <c r="F27" s="24">
        <v>221840</v>
      </c>
      <c r="G27" s="24">
        <v>221840</v>
      </c>
      <c r="H27" s="24">
        <v>213380</v>
      </c>
      <c r="I27" s="24">
        <v>213380</v>
      </c>
      <c r="J27" s="24">
        <v>213380</v>
      </c>
      <c r="K27" s="24">
        <v>213380</v>
      </c>
      <c r="L27" s="24">
        <v>213380</v>
      </c>
      <c r="M27" s="24">
        <v>213380</v>
      </c>
      <c r="N27" s="24">
        <v>213380</v>
      </c>
      <c r="O27" s="24">
        <v>213380</v>
      </c>
      <c r="P27" s="15">
        <f>SUM(D27:O27)</f>
        <v>2646320</v>
      </c>
      <c r="Q27" s="21"/>
    </row>
    <row r="28" spans="1:17">
      <c r="A28" s="17" t="s">
        <v>24</v>
      </c>
      <c r="B28" s="18" t="s">
        <v>16</v>
      </c>
      <c r="C28" s="19" t="s">
        <v>40</v>
      </c>
      <c r="D28" s="25">
        <v>4.18</v>
      </c>
      <c r="E28" s="25">
        <v>4.18</v>
      </c>
      <c r="F28" s="25">
        <v>4.18</v>
      </c>
      <c r="G28" s="25">
        <v>4.18</v>
      </c>
      <c r="H28" s="25">
        <v>4.18</v>
      </c>
      <c r="I28" s="25">
        <v>4.18</v>
      </c>
      <c r="J28" s="25">
        <v>4.18</v>
      </c>
      <c r="K28" s="25">
        <v>4.18</v>
      </c>
      <c r="L28" s="25">
        <v>4.18</v>
      </c>
      <c r="M28" s="25">
        <v>4.18</v>
      </c>
      <c r="N28" s="25">
        <v>4.18</v>
      </c>
      <c r="O28" s="25">
        <v>4.18</v>
      </c>
      <c r="P28" s="26"/>
      <c r="Q28" s="21" t="s">
        <v>74</v>
      </c>
    </row>
    <row r="29" spans="1:17">
      <c r="A29" s="17" t="s">
        <v>25</v>
      </c>
      <c r="B29" s="22" t="s">
        <v>3</v>
      </c>
      <c r="C29" s="23" t="s">
        <v>40</v>
      </c>
      <c r="D29" s="24">
        <f t="shared" ref="D29:O29" si="2">D23*D28</f>
        <v>298222.09999999998</v>
      </c>
      <c r="E29" s="24">
        <f t="shared" si="2"/>
        <v>329438.33999999997</v>
      </c>
      <c r="F29" s="24">
        <f t="shared" si="2"/>
        <v>290334.44</v>
      </c>
      <c r="G29" s="24">
        <f t="shared" si="2"/>
        <v>385788.92</v>
      </c>
      <c r="H29" s="24">
        <f t="shared" si="2"/>
        <v>392606.5</v>
      </c>
      <c r="I29" s="24">
        <f t="shared" si="2"/>
        <v>369390.77999999997</v>
      </c>
      <c r="J29" s="24">
        <f t="shared" si="2"/>
        <v>343896.95999999996</v>
      </c>
      <c r="K29" s="24">
        <f t="shared" si="2"/>
        <v>310699.39999999997</v>
      </c>
      <c r="L29" s="24">
        <f t="shared" si="2"/>
        <v>313633.75999999995</v>
      </c>
      <c r="M29" s="24">
        <f t="shared" si="2"/>
        <v>308830.94</v>
      </c>
      <c r="N29" s="24">
        <f t="shared" si="2"/>
        <v>239037.47999999998</v>
      </c>
      <c r="O29" s="24">
        <f t="shared" si="2"/>
        <v>299405.03999999998</v>
      </c>
      <c r="P29" s="15">
        <f>SUM(D29:O29)</f>
        <v>3881284.6599999997</v>
      </c>
      <c r="Q29" s="21"/>
    </row>
    <row r="30" spans="1:17">
      <c r="A30" s="17" t="s">
        <v>26</v>
      </c>
      <c r="B30" s="22" t="s">
        <v>76</v>
      </c>
      <c r="C30" s="23" t="s">
        <v>40</v>
      </c>
      <c r="D30" s="24"/>
      <c r="E30" s="24"/>
      <c r="F30" s="24"/>
      <c r="G30" s="24">
        <f>G23*-1</f>
        <v>-92294</v>
      </c>
      <c r="H30" s="24">
        <f>H23*-1.2</f>
        <v>-112710</v>
      </c>
      <c r="I30" s="24">
        <f>I23*-1</f>
        <v>-88371</v>
      </c>
      <c r="J30" s="24"/>
      <c r="K30" s="24"/>
      <c r="L30" s="24"/>
      <c r="M30" s="24"/>
      <c r="N30" s="24">
        <f>57186*-2.3</f>
        <v>-131527.79999999999</v>
      </c>
      <c r="O30" s="24">
        <f>O23*-2.3</f>
        <v>-164744.4</v>
      </c>
      <c r="P30" s="15">
        <f>SUM(D30:O30)</f>
        <v>-589647.19999999995</v>
      </c>
      <c r="Q30" s="21" t="s">
        <v>77</v>
      </c>
    </row>
    <row r="31" spans="1:17">
      <c r="A31" s="17" t="s">
        <v>27</v>
      </c>
      <c r="B31" s="22" t="s">
        <v>17</v>
      </c>
      <c r="C31" s="23" t="s">
        <v>40</v>
      </c>
      <c r="D31" s="24">
        <v>1139682</v>
      </c>
      <c r="E31" s="24">
        <v>1161532</v>
      </c>
      <c r="F31" s="24">
        <v>1129143</v>
      </c>
      <c r="G31" s="24">
        <v>1766985</v>
      </c>
      <c r="H31" s="24">
        <v>1618962</v>
      </c>
      <c r="I31" s="24">
        <v>1462326</v>
      </c>
      <c r="J31" s="24">
        <v>1316944</v>
      </c>
      <c r="K31" s="24">
        <f>944722.32+164269.3</f>
        <v>1108991.6199999999</v>
      </c>
      <c r="L31" s="24">
        <f>927366.92+165820.72</f>
        <v>1093187.6400000001</v>
      </c>
      <c r="M31" s="24">
        <f>999419.86+163281.43</f>
        <v>1162701.29</v>
      </c>
      <c r="N31" s="24">
        <f>672765.96+126381.06</f>
        <v>799147.02</v>
      </c>
      <c r="O31" s="24">
        <f>976647.34+158297.88</f>
        <v>1134945.22</v>
      </c>
      <c r="P31" s="15">
        <f>SUM(D31:O31)</f>
        <v>14894546.790000001</v>
      </c>
      <c r="Q31" s="21"/>
    </row>
    <row r="32" spans="1:17">
      <c r="A32" s="17" t="s">
        <v>28</v>
      </c>
      <c r="B32" s="22" t="s">
        <v>78</v>
      </c>
      <c r="C32" s="23" t="s">
        <v>40</v>
      </c>
      <c r="D32" s="24"/>
      <c r="E32" s="24"/>
      <c r="F32" s="24">
        <v>-506898</v>
      </c>
      <c r="G32" s="24"/>
      <c r="H32" s="24"/>
      <c r="I32" s="24"/>
      <c r="J32" s="24"/>
      <c r="K32" s="24"/>
      <c r="L32" s="24"/>
      <c r="M32" s="24"/>
      <c r="N32" s="24"/>
      <c r="O32" s="24"/>
      <c r="P32" s="15">
        <f>SUM(D32:O32)</f>
        <v>-506898</v>
      </c>
      <c r="Q32" s="21" t="s">
        <v>83</v>
      </c>
    </row>
    <row r="33" spans="1:19">
      <c r="A33" s="17" t="s">
        <v>29</v>
      </c>
      <c r="B33" s="22" t="s">
        <v>79</v>
      </c>
      <c r="C33" s="23" t="s">
        <v>40</v>
      </c>
      <c r="D33" s="27">
        <f>D31/D23</f>
        <v>15.974237858294204</v>
      </c>
      <c r="E33" s="27">
        <f t="shared" ref="E33:O33" si="3">E31/E23</f>
        <v>14.737822440460331</v>
      </c>
      <c r="F33" s="27">
        <f t="shared" si="3"/>
        <v>16.256485933945694</v>
      </c>
      <c r="G33" s="27">
        <f t="shared" si="3"/>
        <v>19.145177367976249</v>
      </c>
      <c r="H33" s="27">
        <f t="shared" si="3"/>
        <v>17.236752728240617</v>
      </c>
      <c r="I33" s="27">
        <f t="shared" si="3"/>
        <v>16.547577825304682</v>
      </c>
      <c r="J33" s="27">
        <f t="shared" si="3"/>
        <v>16.007195643718397</v>
      </c>
      <c r="K33" s="27">
        <f t="shared" si="3"/>
        <v>14.919838826853221</v>
      </c>
      <c r="L33" s="27">
        <f t="shared" si="3"/>
        <v>14.5696188292995</v>
      </c>
      <c r="M33" s="27">
        <f t="shared" si="3"/>
        <v>15.737061164273243</v>
      </c>
      <c r="N33" s="27">
        <f t="shared" si="3"/>
        <v>13.974522085825202</v>
      </c>
      <c r="O33" s="27">
        <f t="shared" si="3"/>
        <v>15.844993857150834</v>
      </c>
      <c r="P33" s="26"/>
      <c r="Q33" s="21"/>
    </row>
    <row r="34" spans="1:19">
      <c r="A34" s="28"/>
      <c r="B34" s="29"/>
      <c r="C34" s="30"/>
      <c r="D34" s="31"/>
      <c r="E34" s="31"/>
      <c r="F34" s="31"/>
      <c r="G34" s="31"/>
      <c r="H34" s="31"/>
      <c r="I34" s="31"/>
      <c r="J34" s="31"/>
      <c r="K34" s="31"/>
      <c r="L34" s="31"/>
      <c r="M34" s="31"/>
      <c r="N34" s="31"/>
      <c r="O34" s="31"/>
      <c r="P34" s="32"/>
    </row>
    <row r="35" spans="1:19" ht="17.2" thickBot="1">
      <c r="A35" s="6" t="s">
        <v>80</v>
      </c>
      <c r="C35" s="28"/>
      <c r="P35" s="32"/>
      <c r="Q35" s="33"/>
    </row>
    <row r="36" spans="1:19" ht="17.2" thickBot="1">
      <c r="B36" s="72" t="s">
        <v>88</v>
      </c>
      <c r="C36" s="73"/>
      <c r="D36" s="81"/>
      <c r="E36" s="82"/>
      <c r="P36" s="32"/>
      <c r="Q36" s="33"/>
    </row>
    <row r="37" spans="1:19" ht="17.2" thickBot="1">
      <c r="B37" s="72" t="s">
        <v>89</v>
      </c>
      <c r="C37" s="73"/>
      <c r="D37" s="74"/>
      <c r="E37" s="75"/>
      <c r="F37" s="3" t="s">
        <v>87</v>
      </c>
      <c r="P37" s="32"/>
      <c r="Q37" s="33"/>
    </row>
    <row r="38" spans="1:19">
      <c r="C38" s="28"/>
      <c r="P38" s="32"/>
      <c r="Q38" s="33"/>
    </row>
    <row r="39" spans="1:19">
      <c r="A39" s="6" t="s">
        <v>68</v>
      </c>
      <c r="C39" s="28"/>
      <c r="P39" s="32"/>
      <c r="Q39" s="33"/>
    </row>
    <row r="40" spans="1:19" s="10" customFormat="1" ht="17.2" thickBot="1">
      <c r="A40" s="34"/>
      <c r="B40" s="34"/>
      <c r="C40" s="34" t="s">
        <v>39</v>
      </c>
      <c r="D40" s="34" t="s">
        <v>4</v>
      </c>
      <c r="E40" s="34" t="s">
        <v>5</v>
      </c>
      <c r="F40" s="34" t="s">
        <v>6</v>
      </c>
      <c r="G40" s="34" t="s">
        <v>7</v>
      </c>
      <c r="H40" s="34" t="s">
        <v>8</v>
      </c>
      <c r="I40" s="34" t="s">
        <v>9</v>
      </c>
      <c r="J40" s="34" t="s">
        <v>10</v>
      </c>
      <c r="K40" s="34" t="s">
        <v>11</v>
      </c>
      <c r="L40" s="34" t="s">
        <v>12</v>
      </c>
      <c r="M40" s="34" t="s">
        <v>13</v>
      </c>
      <c r="N40" s="34" t="s">
        <v>14</v>
      </c>
      <c r="O40" s="34" t="s">
        <v>15</v>
      </c>
      <c r="P40" s="34" t="s">
        <v>18</v>
      </c>
      <c r="Q40" s="34" t="s">
        <v>42</v>
      </c>
    </row>
    <row r="41" spans="1:19" ht="17.2" thickTop="1">
      <c r="A41" s="35" t="s">
        <v>30</v>
      </c>
      <c r="B41" s="36" t="s">
        <v>52</v>
      </c>
      <c r="C41" s="37" t="s">
        <v>40</v>
      </c>
      <c r="D41" s="38">
        <f>$D$37*1.1</f>
        <v>0</v>
      </c>
      <c r="E41" s="38">
        <f t="shared" ref="E41:O41" si="4">$D$37*1.1</f>
        <v>0</v>
      </c>
      <c r="F41" s="38">
        <f t="shared" si="4"/>
        <v>0</v>
      </c>
      <c r="G41" s="38">
        <f t="shared" si="4"/>
        <v>0</v>
      </c>
      <c r="H41" s="38">
        <f t="shared" si="4"/>
        <v>0</v>
      </c>
      <c r="I41" s="38">
        <f t="shared" si="4"/>
        <v>0</v>
      </c>
      <c r="J41" s="38">
        <f t="shared" si="4"/>
        <v>0</v>
      </c>
      <c r="K41" s="38">
        <f t="shared" si="4"/>
        <v>0</v>
      </c>
      <c r="L41" s="38">
        <f t="shared" si="4"/>
        <v>0</v>
      </c>
      <c r="M41" s="38">
        <f t="shared" si="4"/>
        <v>0</v>
      </c>
      <c r="N41" s="38">
        <f t="shared" si="4"/>
        <v>0</v>
      </c>
      <c r="O41" s="38">
        <f t="shared" si="4"/>
        <v>0</v>
      </c>
      <c r="P41" s="39"/>
      <c r="Q41" s="40"/>
    </row>
    <row r="42" spans="1:19">
      <c r="A42" s="35" t="s">
        <v>31</v>
      </c>
      <c r="B42" s="41" t="s">
        <v>53</v>
      </c>
      <c r="C42" s="42" t="s">
        <v>41</v>
      </c>
      <c r="D42" s="43">
        <f>$D$36*D23</f>
        <v>0</v>
      </c>
      <c r="E42" s="43">
        <f t="shared" ref="E42:O42" si="5">$D$36*E23</f>
        <v>0</v>
      </c>
      <c r="F42" s="43">
        <f t="shared" si="5"/>
        <v>0</v>
      </c>
      <c r="G42" s="43">
        <f t="shared" si="5"/>
        <v>0</v>
      </c>
      <c r="H42" s="43">
        <f t="shared" si="5"/>
        <v>0</v>
      </c>
      <c r="I42" s="43">
        <f t="shared" si="5"/>
        <v>0</v>
      </c>
      <c r="J42" s="43">
        <f t="shared" si="5"/>
        <v>0</v>
      </c>
      <c r="K42" s="43">
        <f t="shared" si="5"/>
        <v>0</v>
      </c>
      <c r="L42" s="43">
        <f t="shared" si="5"/>
        <v>0</v>
      </c>
      <c r="M42" s="43">
        <f t="shared" si="5"/>
        <v>0</v>
      </c>
      <c r="N42" s="43">
        <f t="shared" si="5"/>
        <v>0</v>
      </c>
      <c r="O42" s="43">
        <f t="shared" si="5"/>
        <v>0</v>
      </c>
      <c r="P42" s="15">
        <f t="shared" ref="P42:P50" si="6">SUM(D42:O42)</f>
        <v>0</v>
      </c>
      <c r="Q42" s="44"/>
    </row>
    <row r="43" spans="1:19">
      <c r="A43" s="45" t="s">
        <v>32</v>
      </c>
      <c r="B43" s="46" t="s">
        <v>63</v>
      </c>
      <c r="C43" s="47" t="s">
        <v>40</v>
      </c>
      <c r="D43" s="43">
        <f>ROUNDDOWN(D41*D42,0)</f>
        <v>0</v>
      </c>
      <c r="E43" s="43">
        <f t="shared" ref="E43:O43" si="7">ROUNDDOWN(E41*E42,0)</f>
        <v>0</v>
      </c>
      <c r="F43" s="43">
        <f t="shared" si="7"/>
        <v>0</v>
      </c>
      <c r="G43" s="43">
        <f t="shared" si="7"/>
        <v>0</v>
      </c>
      <c r="H43" s="43">
        <f t="shared" si="7"/>
        <v>0</v>
      </c>
      <c r="I43" s="43">
        <f t="shared" si="7"/>
        <v>0</v>
      </c>
      <c r="J43" s="43">
        <f t="shared" si="7"/>
        <v>0</v>
      </c>
      <c r="K43" s="43">
        <f t="shared" si="7"/>
        <v>0</v>
      </c>
      <c r="L43" s="43">
        <f t="shared" si="7"/>
        <v>0</v>
      </c>
      <c r="M43" s="43">
        <f t="shared" si="7"/>
        <v>0</v>
      </c>
      <c r="N43" s="43">
        <f t="shared" si="7"/>
        <v>0</v>
      </c>
      <c r="O43" s="43">
        <f t="shared" si="7"/>
        <v>0</v>
      </c>
      <c r="P43" s="15">
        <f t="shared" si="6"/>
        <v>0</v>
      </c>
      <c r="Q43" s="21" t="s">
        <v>91</v>
      </c>
    </row>
    <row r="44" spans="1:19">
      <c r="A44" s="45" t="s">
        <v>33</v>
      </c>
      <c r="B44" s="46" t="s">
        <v>64</v>
      </c>
      <c r="C44" s="48" t="s">
        <v>41</v>
      </c>
      <c r="D44" s="43">
        <f t="shared" ref="D44:O44" si="8">D23-D42</f>
        <v>71345</v>
      </c>
      <c r="E44" s="43">
        <f t="shared" si="8"/>
        <v>78813</v>
      </c>
      <c r="F44" s="43">
        <f t="shared" si="8"/>
        <v>69458</v>
      </c>
      <c r="G44" s="43">
        <f t="shared" si="8"/>
        <v>92294</v>
      </c>
      <c r="H44" s="43">
        <f t="shared" si="8"/>
        <v>93925</v>
      </c>
      <c r="I44" s="43">
        <f t="shared" si="8"/>
        <v>88371</v>
      </c>
      <c r="J44" s="43">
        <f t="shared" si="8"/>
        <v>82272</v>
      </c>
      <c r="K44" s="43">
        <f t="shared" si="8"/>
        <v>74330</v>
      </c>
      <c r="L44" s="43">
        <f t="shared" si="8"/>
        <v>75032</v>
      </c>
      <c r="M44" s="43">
        <f t="shared" si="8"/>
        <v>73883</v>
      </c>
      <c r="N44" s="43">
        <f t="shared" si="8"/>
        <v>57186</v>
      </c>
      <c r="O44" s="43">
        <f t="shared" si="8"/>
        <v>71628</v>
      </c>
      <c r="P44" s="15">
        <f t="shared" si="6"/>
        <v>928537</v>
      </c>
      <c r="Q44" s="15"/>
    </row>
    <row r="45" spans="1:19">
      <c r="A45" s="49" t="s">
        <v>34</v>
      </c>
      <c r="B45" s="46" t="s">
        <v>65</v>
      </c>
      <c r="C45" s="47" t="s">
        <v>40</v>
      </c>
      <c r="D45" s="43">
        <f t="shared" ref="D45:O45" si="9">D44*D33</f>
        <v>1139682</v>
      </c>
      <c r="E45" s="43">
        <f t="shared" si="9"/>
        <v>1161532</v>
      </c>
      <c r="F45" s="43">
        <f t="shared" si="9"/>
        <v>1129143</v>
      </c>
      <c r="G45" s="43">
        <f t="shared" si="9"/>
        <v>1766985</v>
      </c>
      <c r="H45" s="43">
        <f t="shared" si="9"/>
        <v>1618962</v>
      </c>
      <c r="I45" s="43">
        <f t="shared" si="9"/>
        <v>1462326</v>
      </c>
      <c r="J45" s="43">
        <f t="shared" si="9"/>
        <v>1316944</v>
      </c>
      <c r="K45" s="43">
        <f t="shared" si="9"/>
        <v>1108991.6199999999</v>
      </c>
      <c r="L45" s="43">
        <f t="shared" si="9"/>
        <v>1093187.6400000001</v>
      </c>
      <c r="M45" s="43">
        <f t="shared" si="9"/>
        <v>1162701.29</v>
      </c>
      <c r="N45" s="43">
        <f t="shared" si="9"/>
        <v>799147.02</v>
      </c>
      <c r="O45" s="43">
        <f t="shared" si="9"/>
        <v>1134945.22</v>
      </c>
      <c r="P45" s="15">
        <f t="shared" si="6"/>
        <v>14894546.790000001</v>
      </c>
      <c r="Q45" s="15"/>
    </row>
    <row r="46" spans="1:19">
      <c r="A46" s="49" t="s">
        <v>35</v>
      </c>
      <c r="B46" s="50" t="s">
        <v>66</v>
      </c>
      <c r="C46" s="48" t="s">
        <v>40</v>
      </c>
      <c r="D46" s="43">
        <f t="shared" ref="D46:O46" si="10">D44*D28</f>
        <v>298222.09999999998</v>
      </c>
      <c r="E46" s="43">
        <f t="shared" si="10"/>
        <v>329438.33999999997</v>
      </c>
      <c r="F46" s="43">
        <f t="shared" si="10"/>
        <v>290334.44</v>
      </c>
      <c r="G46" s="43">
        <f t="shared" si="10"/>
        <v>385788.92</v>
      </c>
      <c r="H46" s="43">
        <f t="shared" si="10"/>
        <v>392606.5</v>
      </c>
      <c r="I46" s="43">
        <f t="shared" si="10"/>
        <v>369390.77999999997</v>
      </c>
      <c r="J46" s="43">
        <f t="shared" si="10"/>
        <v>343896.95999999996</v>
      </c>
      <c r="K46" s="43">
        <f t="shared" si="10"/>
        <v>310699.39999999997</v>
      </c>
      <c r="L46" s="43">
        <f t="shared" si="10"/>
        <v>313633.75999999995</v>
      </c>
      <c r="M46" s="43">
        <f t="shared" si="10"/>
        <v>308830.94</v>
      </c>
      <c r="N46" s="43">
        <f t="shared" si="10"/>
        <v>239037.47999999998</v>
      </c>
      <c r="O46" s="43">
        <f t="shared" si="10"/>
        <v>299405.03999999998</v>
      </c>
      <c r="P46" s="15">
        <f t="shared" si="6"/>
        <v>3881284.6599999997</v>
      </c>
      <c r="Q46" s="15"/>
    </row>
    <row r="47" spans="1:19">
      <c r="A47" s="45" t="s">
        <v>36</v>
      </c>
      <c r="B47" s="50" t="s">
        <v>76</v>
      </c>
      <c r="C47" s="48" t="s">
        <v>40</v>
      </c>
      <c r="D47" s="43"/>
      <c r="E47" s="43"/>
      <c r="F47" s="43"/>
      <c r="G47" s="21">
        <f>G44*-1</f>
        <v>-92294</v>
      </c>
      <c r="H47" s="21">
        <f>H44*-1.2</f>
        <v>-112710</v>
      </c>
      <c r="I47" s="21">
        <f>I44*-1</f>
        <v>-88371</v>
      </c>
      <c r="J47" s="21"/>
      <c r="K47" s="21"/>
      <c r="L47" s="21"/>
      <c r="M47" s="21"/>
      <c r="N47" s="21">
        <f>N44*-2.3</f>
        <v>-131527.79999999999</v>
      </c>
      <c r="O47" s="21">
        <f>O44*-2.3</f>
        <v>-164744.4</v>
      </c>
      <c r="P47" s="15">
        <f t="shared" si="6"/>
        <v>-589647.19999999995</v>
      </c>
      <c r="Q47" s="21" t="s">
        <v>81</v>
      </c>
    </row>
    <row r="48" spans="1:19">
      <c r="A48" s="45" t="s">
        <v>37</v>
      </c>
      <c r="B48" s="46" t="s">
        <v>82</v>
      </c>
      <c r="C48" s="47" t="s">
        <v>40</v>
      </c>
      <c r="D48" s="21"/>
      <c r="E48" s="21"/>
      <c r="F48" s="21">
        <f>(D49+E49)*W52</f>
        <v>-506898.00000000006</v>
      </c>
      <c r="G48" s="21"/>
      <c r="H48" s="21"/>
      <c r="I48" s="21"/>
      <c r="J48" s="21"/>
      <c r="K48" s="21"/>
      <c r="L48" s="21"/>
      <c r="M48" s="21"/>
      <c r="N48" s="21"/>
      <c r="O48" s="21"/>
      <c r="P48" s="15">
        <f t="shared" si="6"/>
        <v>-506898.00000000006</v>
      </c>
      <c r="Q48" s="21" t="s">
        <v>83</v>
      </c>
      <c r="R48" s="32"/>
      <c r="S48" s="3" t="s">
        <v>62</v>
      </c>
    </row>
    <row r="49" spans="1:23">
      <c r="A49" s="45" t="s">
        <v>38</v>
      </c>
      <c r="B49" s="50" t="s">
        <v>84</v>
      </c>
      <c r="C49" s="47" t="s">
        <v>40</v>
      </c>
      <c r="D49" s="21">
        <f>ROUNDDOWN(SUM(D27,D45,D46,D48),0)</f>
        <v>1685704</v>
      </c>
      <c r="E49" s="21">
        <f t="shared" ref="E49:O49" si="11">ROUNDDOWN(SUM(E27,E45,E46,E48),0)</f>
        <v>1738770</v>
      </c>
      <c r="F49" s="21">
        <f t="shared" si="11"/>
        <v>1134419</v>
      </c>
      <c r="G49" s="21">
        <f t="shared" si="11"/>
        <v>2374613</v>
      </c>
      <c r="H49" s="21">
        <f t="shared" si="11"/>
        <v>2224948</v>
      </c>
      <c r="I49" s="21">
        <f t="shared" si="11"/>
        <v>2045096</v>
      </c>
      <c r="J49" s="21">
        <f t="shared" si="11"/>
        <v>1874220</v>
      </c>
      <c r="K49" s="21">
        <f t="shared" si="11"/>
        <v>1633071</v>
      </c>
      <c r="L49" s="21">
        <f t="shared" si="11"/>
        <v>1620201</v>
      </c>
      <c r="M49" s="21">
        <f t="shared" si="11"/>
        <v>1684912</v>
      </c>
      <c r="N49" s="21">
        <f t="shared" si="11"/>
        <v>1251564</v>
      </c>
      <c r="O49" s="21">
        <f t="shared" si="11"/>
        <v>1647730</v>
      </c>
      <c r="P49" s="21">
        <f t="shared" si="6"/>
        <v>20915248</v>
      </c>
      <c r="Q49" s="51" t="s">
        <v>90</v>
      </c>
      <c r="S49" s="52"/>
      <c r="T49" s="53" t="s">
        <v>59</v>
      </c>
      <c r="U49" s="53" t="s">
        <v>60</v>
      </c>
      <c r="V49" s="53" t="s">
        <v>61</v>
      </c>
      <c r="W49" s="53" t="s">
        <v>60</v>
      </c>
    </row>
    <row r="50" spans="1:23">
      <c r="A50" s="45" t="s">
        <v>85</v>
      </c>
      <c r="B50" s="46" t="s">
        <v>86</v>
      </c>
      <c r="C50" s="47" t="s">
        <v>40</v>
      </c>
      <c r="D50" s="21">
        <f>SUM(D43,D49)</f>
        <v>1685704</v>
      </c>
      <c r="E50" s="21">
        <f t="shared" ref="E50:O50" si="12">SUM(E43,E49)</f>
        <v>1738770</v>
      </c>
      <c r="F50" s="21">
        <f t="shared" si="12"/>
        <v>1134419</v>
      </c>
      <c r="G50" s="21">
        <f t="shared" si="12"/>
        <v>2374613</v>
      </c>
      <c r="H50" s="21">
        <f t="shared" si="12"/>
        <v>2224948</v>
      </c>
      <c r="I50" s="21">
        <f t="shared" si="12"/>
        <v>2045096</v>
      </c>
      <c r="J50" s="21">
        <f t="shared" si="12"/>
        <v>1874220</v>
      </c>
      <c r="K50" s="21">
        <f t="shared" si="12"/>
        <v>1633071</v>
      </c>
      <c r="L50" s="21">
        <f t="shared" si="12"/>
        <v>1620201</v>
      </c>
      <c r="M50" s="21">
        <f t="shared" si="12"/>
        <v>1684912</v>
      </c>
      <c r="N50" s="21">
        <f t="shared" si="12"/>
        <v>1251564</v>
      </c>
      <c r="O50" s="21">
        <f t="shared" si="12"/>
        <v>1647730</v>
      </c>
      <c r="P50" s="21">
        <f t="shared" si="6"/>
        <v>20915248</v>
      </c>
      <c r="Q50" s="21"/>
      <c r="S50" s="54" t="s">
        <v>4</v>
      </c>
      <c r="T50" s="55">
        <f>D24</f>
        <v>1685704</v>
      </c>
      <c r="U50" s="56">
        <f>T50/T52</f>
        <v>0.4922519487664383</v>
      </c>
      <c r="V50" s="57">
        <f>U50*V52</f>
        <v>-249521.52832581004</v>
      </c>
      <c r="W50" s="56">
        <f>V50/T50</f>
        <v>-0.14802214880299866</v>
      </c>
    </row>
    <row r="51" spans="1:23">
      <c r="S51" s="58" t="s">
        <v>5</v>
      </c>
      <c r="T51" s="55">
        <f>E24</f>
        <v>1738770</v>
      </c>
      <c r="U51" s="56">
        <f>T51/T52</f>
        <v>0.5077480512335617</v>
      </c>
      <c r="V51" s="57">
        <f>U51*V52</f>
        <v>-257376.47167418996</v>
      </c>
      <c r="W51" s="56">
        <f t="shared" ref="W51" si="13">V51/T51</f>
        <v>-0.14802214880299866</v>
      </c>
    </row>
    <row r="52" spans="1:23">
      <c r="A52" s="59" t="s">
        <v>70</v>
      </c>
      <c r="P52" s="10"/>
      <c r="Q52" s="60"/>
      <c r="S52" s="53" t="s">
        <v>18</v>
      </c>
      <c r="T52" s="55">
        <f>SUM(T50:T51)</f>
        <v>3424474</v>
      </c>
      <c r="U52" s="56">
        <f>SUM(U50:U51)</f>
        <v>1</v>
      </c>
      <c r="V52" s="57">
        <f>F32</f>
        <v>-506898</v>
      </c>
      <c r="W52" s="56">
        <f>V52/T52</f>
        <v>-0.14802214880299866</v>
      </c>
    </row>
    <row r="53" spans="1:23">
      <c r="B53" s="61"/>
      <c r="C53" s="67" t="s">
        <v>72</v>
      </c>
      <c r="D53" s="67"/>
      <c r="E53" s="67"/>
      <c r="F53" s="67" t="s">
        <v>73</v>
      </c>
      <c r="G53" s="67"/>
      <c r="H53" s="67"/>
      <c r="P53" s="10"/>
      <c r="Q53" s="60"/>
    </row>
    <row r="54" spans="1:23">
      <c r="B54" s="61" t="s">
        <v>54</v>
      </c>
      <c r="C54" s="68">
        <f>P50-P24</f>
        <v>0</v>
      </c>
      <c r="D54" s="68"/>
      <c r="E54" s="68"/>
      <c r="F54" s="68">
        <f>C54*20</f>
        <v>0</v>
      </c>
      <c r="G54" s="68"/>
      <c r="H54" s="68"/>
      <c r="P54" s="10"/>
      <c r="Q54" s="60"/>
    </row>
    <row r="55" spans="1:23">
      <c r="B55" s="61" t="s">
        <v>57</v>
      </c>
      <c r="C55" s="69">
        <f>P42</f>
        <v>0</v>
      </c>
      <c r="D55" s="70"/>
      <c r="E55" s="71"/>
      <c r="F55" s="69">
        <f>C55*20</f>
        <v>0</v>
      </c>
      <c r="G55" s="70"/>
      <c r="H55" s="71"/>
      <c r="P55" s="10"/>
      <c r="Q55" s="60"/>
    </row>
    <row r="56" spans="1:23">
      <c r="B56" s="61" t="s">
        <v>55</v>
      </c>
      <c r="C56" s="64">
        <f>P42*C19*1000</f>
        <v>0</v>
      </c>
      <c r="D56" s="65"/>
      <c r="E56" s="66"/>
      <c r="F56" s="64">
        <f>C56*20</f>
        <v>0</v>
      </c>
      <c r="G56" s="65"/>
      <c r="H56" s="66"/>
      <c r="P56" s="10"/>
      <c r="Q56" s="60"/>
    </row>
    <row r="57" spans="1:23">
      <c r="P57" s="10"/>
      <c r="Q57" s="60"/>
    </row>
    <row r="58" spans="1:23">
      <c r="P58" s="10"/>
      <c r="Q58" s="60"/>
    </row>
    <row r="59" spans="1:23">
      <c r="P59" s="10"/>
      <c r="Q59" s="60"/>
    </row>
  </sheetData>
  <sheetProtection algorithmName="SHA-512" hashValue="I2s2kd88OsPHqBJC1StBJXoRjDqnLCxELYmzWj6RpwfF0B4Xo4ByIuQvhNFzXFCJUUH7OMZNTH7a9+fXjpufsg==" saltValue="0B5Xh6qcEFUr069YAwZ9PA==" spinCount="100000" sheet="1" objects="1" scenarios="1"/>
  <mergeCells count="28">
    <mergeCell ref="B13:E13"/>
    <mergeCell ref="F13:Q13"/>
    <mergeCell ref="C14:E14"/>
    <mergeCell ref="F14:Q14"/>
    <mergeCell ref="C15:E15"/>
    <mergeCell ref="F15:Q15"/>
    <mergeCell ref="C18:E18"/>
    <mergeCell ref="F18:Q18"/>
    <mergeCell ref="C19:E19"/>
    <mergeCell ref="F19:Q19"/>
    <mergeCell ref="B36:C36"/>
    <mergeCell ref="D36:E36"/>
    <mergeCell ref="A2:Q2"/>
    <mergeCell ref="A5:Q6"/>
    <mergeCell ref="C56:E56"/>
    <mergeCell ref="F56:H56"/>
    <mergeCell ref="C53:E53"/>
    <mergeCell ref="F53:H53"/>
    <mergeCell ref="C54:E54"/>
    <mergeCell ref="F54:H54"/>
    <mergeCell ref="C55:E55"/>
    <mergeCell ref="F55:H55"/>
    <mergeCell ref="B37:C37"/>
    <mergeCell ref="D37:E37"/>
    <mergeCell ref="C16:E16"/>
    <mergeCell ref="F16:Q16"/>
    <mergeCell ref="C17:E17"/>
    <mergeCell ref="F17:Q17"/>
  </mergeCells>
  <phoneticPr fontId="2"/>
  <printOptions horizontalCentered="1" verticalCentered="1"/>
  <pageMargins left="0.70866141732283472" right="0.70866141732283472" top="0.74803149606299213" bottom="0.74803149606299213" header="0.31496062992125984" footer="0.31496062992125984"/>
  <pageSetup paperSize="9" scale="5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様式6-1</vt:lpstr>
      <vt:lpstr>'様式6-1'!Print_Area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豊橋市</dc:creator>
  <cp:lastModifiedBy>佐藤　千秋</cp:lastModifiedBy>
  <cp:lastPrinted>2026-07-16T04:29:14Z</cp:lastPrinted>
  <dcterms:created xsi:type="dcterms:W3CDTF">2015-06-05T18:17:20Z</dcterms:created>
  <dcterms:modified xsi:type="dcterms:W3CDTF">2026-09-04T00:40:04Z</dcterms:modified>
</cp:coreProperties>
</file>