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172.30.220.123\01_toyohashi\50_建設部\65_建築物安全推進課\課内\010-00　耐震Ｇ\02-03　　診断結果報告書データ\R8_診断結果報告書\バージョン5.1.1\"/>
    </mc:Choice>
  </mc:AlternateContent>
  <xr:revisionPtr revIDLastSave="0" documentId="13_ncr:1_{13C43E50-16E5-4BFD-A529-730758E5609B}" xr6:coauthVersionLast="47" xr6:coauthVersionMax="47" xr10:uidLastSave="{00000000-0000-0000-0000-000000000000}"/>
  <bookViews>
    <workbookView xWindow="-105" yWindow="0" windowWidth="14610" windowHeight="15585" activeTab="2" xr2:uid="{00000000-000D-0000-FFFF-FFFF00000000}"/>
  </bookViews>
  <sheets>
    <sheet name="報告書入力" sheetId="1" r:id="rId1"/>
    <sheet name="診断員データ入力" sheetId="2" r:id="rId2"/>
    <sheet name="●報告書印刷" sheetId="3" r:id="rId3"/>
  </sheets>
  <externalReferences>
    <externalReference r:id="rId4"/>
  </externalReferences>
  <definedNames>
    <definedName name="_xlnm.Print_Area" localSheetId="2">●報告書印刷!$A$1:$AC$267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7" i="3"/>
  <c r="I26" i="3"/>
  <c r="I24" i="3"/>
  <c r="F22" i="3"/>
  <c r="A51" i="3"/>
  <c r="V6" i="3"/>
  <c r="W4" i="3"/>
  <c r="S2" i="3"/>
  <c r="AE100" i="3"/>
  <c r="AE101" i="3"/>
  <c r="A267" i="3" l="1"/>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E170" i="3"/>
  <c r="R169" i="3"/>
  <c r="G169" i="3"/>
  <c r="E168" i="3"/>
  <c r="E167" i="3"/>
  <c r="T165" i="3"/>
  <c r="E165" i="3"/>
  <c r="T164" i="3"/>
  <c r="E164" i="3"/>
  <c r="T163" i="3"/>
  <c r="E163" i="3"/>
  <c r="X158" i="3"/>
  <c r="X210" i="3" s="1"/>
  <c r="A156" i="3"/>
  <c r="G138" i="3"/>
  <c r="F138" i="3"/>
  <c r="G134" i="3"/>
  <c r="F134" i="3"/>
  <c r="T132" i="3"/>
  <c r="R132" i="3"/>
  <c r="P132" i="3"/>
  <c r="M132" i="3"/>
  <c r="F132" i="3"/>
  <c r="T131" i="3"/>
  <c r="R131" i="3"/>
  <c r="P131" i="3"/>
  <c r="M131" i="3"/>
  <c r="T130" i="3"/>
  <c r="R130" i="3"/>
  <c r="P130" i="3"/>
  <c r="M130" i="3"/>
  <c r="T129" i="3"/>
  <c r="R129" i="3"/>
  <c r="P129" i="3"/>
  <c r="M129" i="3"/>
  <c r="F129" i="3"/>
  <c r="P128" i="3"/>
  <c r="S122" i="3"/>
  <c r="M122" i="3"/>
  <c r="F118" i="3"/>
  <c r="C115" i="3"/>
  <c r="B115" i="3"/>
  <c r="O112" i="3"/>
  <c r="X108" i="3"/>
  <c r="A106" i="3"/>
  <c r="F104" i="3"/>
  <c r="E104" i="3"/>
  <c r="F102" i="3"/>
  <c r="E102" i="3"/>
  <c r="F99" i="3"/>
  <c r="E99" i="3"/>
  <c r="F97" i="3"/>
  <c r="F95" i="3"/>
  <c r="F93" i="3"/>
  <c r="F92" i="3"/>
  <c r="F90" i="3"/>
  <c r="F88" i="3"/>
  <c r="B83" i="3"/>
  <c r="C79" i="3"/>
  <c r="A73" i="3"/>
  <c r="I66" i="3"/>
  <c r="R61" i="3"/>
  <c r="E61" i="3"/>
  <c r="R60" i="3"/>
  <c r="E60" i="3"/>
  <c r="R59" i="3"/>
  <c r="E59" i="3"/>
  <c r="R58" i="3"/>
  <c r="E58" i="3"/>
  <c r="E57" i="3"/>
  <c r="E56" i="3"/>
  <c r="X53" i="3"/>
  <c r="AE241" i="1"/>
  <c r="AE237" i="1"/>
  <c r="AD237" i="1"/>
  <c r="AD234" i="1"/>
  <c r="AD230" i="1"/>
  <c r="AE224" i="1"/>
  <c r="AD224" i="1"/>
  <c r="AC222" i="1"/>
  <c r="AD221" i="1"/>
  <c r="AF220" i="1"/>
  <c r="AE220" i="1"/>
  <c r="AF219" i="1"/>
  <c r="AE219" i="1"/>
  <c r="AF218" i="1"/>
  <c r="AE218" i="1"/>
  <c r="AC218" i="1"/>
  <c r="AF217" i="1"/>
  <c r="AE217" i="1"/>
  <c r="AG216" i="1"/>
  <c r="AF216" i="1"/>
  <c r="AE216" i="1"/>
  <c r="C173" i="1"/>
  <c r="AQ170" i="1"/>
  <c r="AO170" i="1"/>
  <c r="AM170" i="1"/>
  <c r="AE170" i="1"/>
  <c r="BB169" i="1"/>
  <c r="AR169" i="1"/>
  <c r="AQ169" i="1"/>
  <c r="AP169" i="1"/>
  <c r="AO169" i="1"/>
  <c r="AN169" i="1"/>
  <c r="AM169" i="1"/>
  <c r="AL169" i="1"/>
  <c r="AK169" i="1"/>
  <c r="AJ169" i="1"/>
  <c r="AI169" i="1"/>
  <c r="AG169" i="1"/>
  <c r="AF169" i="1"/>
  <c r="AE169" i="1"/>
  <c r="BB168" i="1"/>
  <c r="AR168" i="1"/>
  <c r="AQ168" i="1"/>
  <c r="AP168" i="1"/>
  <c r="AO168" i="1"/>
  <c r="AN168" i="1"/>
  <c r="AM168" i="1"/>
  <c r="AL168" i="1"/>
  <c r="AK168" i="1"/>
  <c r="AJ168" i="1"/>
  <c r="AI168" i="1"/>
  <c r="AG168" i="1"/>
  <c r="AF168" i="1"/>
  <c r="AE168" i="1"/>
  <c r="BB167" i="1"/>
  <c r="AR167" i="1"/>
  <c r="AQ167" i="1"/>
  <c r="AP167" i="1"/>
  <c r="AO167" i="1"/>
  <c r="AN167" i="1"/>
  <c r="AM167" i="1"/>
  <c r="AL167" i="1"/>
  <c r="AK167" i="1"/>
  <c r="AJ167" i="1"/>
  <c r="AI167" i="1"/>
  <c r="AH167" i="1"/>
  <c r="AG167" i="1"/>
  <c r="AF167" i="1"/>
  <c r="AE167" i="1"/>
  <c r="BB166" i="1"/>
  <c r="AR166" i="1"/>
  <c r="AQ166" i="1"/>
  <c r="AP166" i="1"/>
  <c r="AO166" i="1"/>
  <c r="AN166" i="1"/>
  <c r="AL166" i="1"/>
  <c r="AK166" i="1"/>
  <c r="AJ166" i="1"/>
  <c r="AI166" i="1"/>
  <c r="AH166" i="1"/>
  <c r="AG166" i="1"/>
  <c r="AF166" i="1"/>
  <c r="AE166" i="1"/>
  <c r="C159" i="1"/>
  <c r="C150" i="1"/>
  <c r="B150" i="1"/>
  <c r="C149" i="1"/>
  <c r="B149" i="1"/>
  <c r="C148" i="1"/>
  <c r="B148" i="1"/>
  <c r="C147" i="1"/>
  <c r="B147" i="1"/>
  <c r="D131" i="1"/>
  <c r="D128" i="1"/>
  <c r="C122" i="1"/>
  <c r="C119" i="1"/>
  <c r="A119" i="1"/>
  <c r="C116" i="1"/>
  <c r="A116" i="1"/>
  <c r="D113" i="1"/>
  <c r="D112" i="1"/>
  <c r="C112" i="1"/>
  <c r="A112" i="1"/>
  <c r="AK106" i="1"/>
  <c r="AI106" i="1"/>
  <c r="D106" i="1"/>
  <c r="B106" i="1"/>
  <c r="AK105" i="1"/>
  <c r="AJ105" i="1"/>
  <c r="AI105" i="1"/>
  <c r="AK104" i="1"/>
  <c r="AJ104" i="1"/>
  <c r="AI104" i="1"/>
  <c r="AK103" i="1"/>
  <c r="AJ103" i="1"/>
  <c r="AI103" i="1"/>
  <c r="AJ102" i="1"/>
  <c r="AK101" i="1"/>
  <c r="AJ101" i="1"/>
  <c r="AI101" i="1"/>
  <c r="AK100" i="1"/>
  <c r="AJ100" i="1"/>
  <c r="AI100" i="1"/>
  <c r="AK99" i="1"/>
  <c r="AJ99" i="1"/>
  <c r="AI99" i="1"/>
  <c r="AK98" i="1"/>
  <c r="AJ98" i="1"/>
  <c r="AI98" i="1"/>
  <c r="AJ97" i="1"/>
  <c r="AJ96" i="1"/>
  <c r="AK95" i="1"/>
  <c r="AJ95" i="1"/>
  <c r="AI95" i="1"/>
  <c r="AK94" i="1"/>
  <c r="AJ94" i="1"/>
  <c r="AI94" i="1"/>
  <c r="AJ93" i="1"/>
  <c r="AJ92" i="1"/>
  <c r="AJ91" i="1"/>
  <c r="AK90" i="1"/>
  <c r="AJ90" i="1"/>
  <c r="AI90" i="1"/>
  <c r="AK89" i="1"/>
  <c r="AJ89" i="1"/>
  <c r="AI89" i="1"/>
  <c r="AK88" i="1"/>
  <c r="AJ88" i="1"/>
  <c r="AI88" i="1"/>
  <c r="AJ87" i="1"/>
  <c r="AK86" i="1"/>
  <c r="AJ86" i="1"/>
  <c r="AI86" i="1"/>
  <c r="AD68" i="1"/>
  <c r="D56" i="1"/>
  <c r="D55" i="1"/>
  <c r="BB50" i="1"/>
  <c r="BC49" i="1"/>
  <c r="BB49" i="1"/>
  <c r="BD48" i="1"/>
  <c r="BC48" i="1"/>
  <c r="BB48" i="1"/>
  <c r="BC44" i="1"/>
  <c r="BB44" i="1"/>
  <c r="BC43" i="1"/>
  <c r="BB43" i="1"/>
  <c r="BC42" i="1"/>
  <c r="BB42" i="1"/>
  <c r="BH40" i="1"/>
  <c r="BG40" i="1"/>
  <c r="BH39" i="1"/>
  <c r="BG39" i="1"/>
  <c r="BH38" i="1"/>
  <c r="BG38" i="1"/>
  <c r="BC38" i="1"/>
  <c r="BB38" i="1"/>
  <c r="BH37" i="1"/>
  <c r="BG37" i="1"/>
  <c r="D36" i="1"/>
  <c r="D35" i="1"/>
  <c r="D34" i="1"/>
  <c r="D33" i="1"/>
  <c r="D32" i="1"/>
  <c r="D31" i="1"/>
  <c r="BE29" i="1"/>
  <c r="BD29" i="1"/>
  <c r="BC29" i="1"/>
  <c r="BB29" i="1"/>
  <c r="C29" i="1"/>
  <c r="BD28" i="1"/>
  <c r="BC28" i="1"/>
  <c r="BB28" i="1"/>
  <c r="D28" i="1"/>
  <c r="BD27" i="1"/>
  <c r="BC27" i="1"/>
  <c r="BB27" i="1"/>
  <c r="D27" i="1"/>
  <c r="BD26" i="1"/>
  <c r="BC26" i="1"/>
  <c r="BB26" i="1"/>
  <c r="D26" i="1"/>
  <c r="BB24" i="1"/>
  <c r="D24" i="1"/>
  <c r="D22" i="1"/>
  <c r="D21" i="1"/>
  <c r="C21" i="1"/>
  <c r="D17" i="1"/>
  <c r="C17" i="1"/>
  <c r="BC16" i="1"/>
  <c r="BB16" i="1"/>
  <c r="BC15" i="1"/>
  <c r="BB15" i="1"/>
  <c r="C15" i="1"/>
  <c r="BC14" i="1"/>
  <c r="BB14" i="1"/>
  <c r="C14" i="1"/>
  <c r="C13" i="1"/>
  <c r="D12" i="1"/>
  <c r="D11" i="1"/>
  <c r="BB10" i="1"/>
  <c r="D10" i="1"/>
  <c r="BB9" i="1"/>
  <c r="D9" i="1"/>
  <c r="BB8" i="1"/>
  <c r="D8" i="1"/>
  <c r="BB7" i="1"/>
  <c r="D7" i="1"/>
  <c r="D6" i="1"/>
  <c r="D5" i="1"/>
</calcChain>
</file>

<file path=xl/sharedStrings.xml><?xml version="1.0" encoding="utf-8"?>
<sst xmlns="http://schemas.openxmlformats.org/spreadsheetml/2006/main" count="1220" uniqueCount="917">
  <si>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</si>
  <si>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</si>
  <si>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</si>
  <si>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</si>
  <si>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</si>
  <si>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</si>
  <si>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</si>
  <si>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</si>
  <si>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</si>
  <si>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</si>
  <si>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</si>
  <si>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</si>
  <si>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</si>
  <si>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</si>
  <si>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</si>
  <si>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</si>
  <si>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</si>
  <si>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</si>
  <si>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</si>
  <si>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</si>
  <si>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</si>
  <si>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</si>
  <si>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</si>
  <si>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</si>
  <si>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</si>
  <si>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</si>
  <si>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</si>
  <si>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</si>
  <si>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</si>
  <si>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</si>
  <si>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</si>
  <si>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</si>
  <si>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</si>
  <si>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</si>
  <si>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</si>
  <si>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</si>
  <si>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</si>
  <si>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</si>
  <si>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</si>
  <si>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</si>
  <si>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</si>
  <si>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</si>
  <si>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</si>
  <si>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</si>
  <si>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</si>
  <si>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</si>
  <si>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</si>
  <si>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</si>
  <si>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</si>
  <si>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</si>
  <si>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</si>
  <si>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</si>
  <si>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</si>
  <si>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</si>
  <si>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</si>
  <si>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</si>
  <si>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</si>
  <si>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</si>
  <si>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</si>
  <si>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</si>
  <si>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</si>
  <si>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</si>
  <si>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</si>
  <si>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</si>
  <si>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</si>
  <si>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</si>
  <si>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</si>
  <si>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</si>
  <si>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</si>
  <si>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</si>
  <si>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</si>
  <si>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</si>
  <si>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</si>
  <si>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</si>
  <si>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</si>
  <si>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</si>
  <si>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</si>
  <si>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</si>
  <si>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</si>
  <si>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</si>
  <si>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</si>
  <si>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</si>
  <si>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</si>
  <si>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</si>
  <si>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</si>
  <si>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</si>
  <si>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</si>
  <si>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</si>
  <si>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</si>
  <si>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</si>
  <si>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</si>
  <si>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</si>
  <si>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</si>
  <si>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</si>
  <si>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</si>
  <si>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</si>
  <si>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</si>
  <si>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</si>
  <si>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</si>
  <si>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</si>
  <si>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</si>
  <si>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</si>
  <si>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</si>
  <si>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</si>
  <si>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</si>
  <si>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</si>
  <si>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</si>
  <si>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</si>
  <si>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</si>
  <si>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</si>
  <si>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</si>
  <si>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</si>
  <si>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</si>
  <si>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</si>
  <si>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</si>
  <si>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</si>
  <si>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</si>
  <si>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</si>
  <si>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</si>
  <si>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</si>
  <si>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</si>
  <si>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</si>
  <si>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</si>
  <si>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</si>
  <si>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</si>
  <si>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</si>
  <si>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</si>
  <si>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</si>
  <si>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</si>
  <si>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</si>
  <si>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</si>
  <si>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</si>
  <si>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</si>
  <si>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</si>
  <si>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</si>
  <si>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</si>
  <si>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</si>
  <si>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</si>
  <si>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</si>
  <si>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</si>
  <si>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</si>
  <si>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</si>
  <si>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</si>
  <si>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</si>
  <si>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</si>
  <si>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</si>
  <si>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</si>
  <si>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</si>
  <si>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</si>
  <si>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</si>
  <si>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</si>
  <si>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</si>
  <si>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</si>
  <si>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</si>
  <si>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</si>
  <si>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</si>
  <si>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</si>
  <si>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</si>
  <si>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</si>
  <si>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</si>
  <si>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</si>
  <si>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</si>
  <si>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</si>
  <si>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</si>
  <si>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</si>
  <si>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</si>
  <si>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</si>
  <si>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</si>
  <si>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</si>
  <si>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</si>
  <si>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</si>
  <si>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</si>
  <si>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</si>
  <si>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</si>
  <si>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</si>
  <si>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</si>
  <si>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</si>
  <si>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</si>
  <si>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</si>
  <si>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</si>
  <si>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</si>
  <si>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</si>
  <si>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</si>
  <si>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</si>
  <si>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</si>
  <si>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</si>
  <si>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</si>
  <si>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</si>
  <si>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</si>
  <si>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</si>
  <si>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</si>
  <si>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</si>
  <si>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</si>
  <si>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</si>
  <si>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</si>
  <si>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</si>
  <si>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</si>
  <si>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</si>
  <si>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</si>
  <si>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</si>
  <si>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</si>
  <si>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</si>
  <si>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</si>
  <si>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</si>
  <si>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</si>
  <si>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</si>
  <si>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</si>
  <si>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</si>
  <si>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</si>
  <si>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</si>
  <si>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</si>
  <si>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</si>
  <si>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</si>
  <si>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</si>
  <si>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</si>
  <si>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</si>
  <si>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</si>
  <si>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</si>
  <si>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</si>
  <si>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</si>
  <si>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</si>
  <si>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</si>
  <si>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</si>
  <si>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</si>
  <si>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</si>
  <si>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</si>
  <si>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</si>
  <si>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</si>
  <si>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</si>
  <si>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</si>
  <si>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</si>
  <si>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</si>
  <si>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</si>
  <si>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</si>
  <si>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</si>
  <si>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</si>
  <si>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</si>
  <si>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</si>
  <si>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</si>
  <si>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</si>
  <si>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</si>
  <si>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</si>
  <si>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</si>
  <si>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</si>
  <si>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</si>
  <si>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</si>
  <si>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</si>
  <si>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</si>
  <si>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</si>
  <si>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</si>
  <si>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</si>
  <si>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</si>
  <si>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</si>
  <si>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</si>
  <si>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</si>
  <si>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</si>
  <si>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</si>
  <si>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</si>
  <si>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</si>
  <si>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</si>
  <si>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</si>
  <si>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</si>
  <si>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</si>
  <si>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</si>
  <si>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</si>
  <si>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</si>
  <si>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</si>
  <si>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</si>
  <si>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</si>
  <si>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</si>
  <si>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</si>
  <si>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</si>
  <si>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</si>
  <si>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</si>
  <si>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</si>
  <si>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</si>
  <si>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</si>
  <si>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</si>
  <si>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</si>
  <si>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</si>
  <si>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</si>
  <si>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</si>
  <si>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</si>
  <si>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</si>
  <si>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</si>
  <si>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</si>
  <si>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</si>
  <si>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</si>
  <si>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</si>
  <si>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</si>
  <si>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</si>
  <si>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</si>
  <si>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</si>
  <si>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</si>
  <si>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</si>
  <si>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</si>
  <si>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</si>
  <si>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</si>
  <si>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</si>
  <si>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</si>
  <si>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</si>
  <si>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</si>
  <si>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</si>
  <si>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</si>
  <si>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</si>
  <si>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</si>
  <si>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</si>
  <si>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</si>
  <si>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</si>
  <si>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</si>
  <si>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</si>
  <si>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</si>
  <si>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</si>
  <si>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</si>
  <si>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</si>
  <si>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</si>
  <si>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</si>
  <si>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</si>
  <si>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</si>
  <si>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</si>
  <si>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</si>
  <si>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</si>
  <si>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</si>
  <si>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</si>
  <si>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</si>
  <si>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</si>
  <si>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</si>
  <si>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</si>
  <si>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</si>
  <si>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</si>
  <si>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</si>
  <si>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</si>
  <si>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</si>
  <si>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</si>
  <si>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</si>
  <si>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</si>
  <si>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</si>
  <si>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</si>
  <si>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</si>
  <si>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</si>
  <si>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</si>
  <si>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</si>
  <si>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</si>
  <si>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</si>
  <si>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</si>
  <si>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</si>
  <si>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</si>
  <si>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</si>
  <si>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</si>
  <si>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</si>
  <si>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</si>
  <si>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</si>
  <si>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</si>
  <si>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</si>
  <si>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</si>
  <si>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</si>
  <si>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</si>
  <si>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</si>
  <si>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</si>
  <si>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</si>
  <si>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</si>
  <si>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</si>
  <si>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</si>
  <si>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</si>
  <si>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</si>
  <si>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</si>
  <si>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</si>
  <si>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</si>
  <si>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</si>
  <si>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</si>
  <si>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</si>
  <si>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</si>
  <si>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</si>
  <si>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</si>
  <si>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</si>
  <si>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</si>
  <si>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</si>
  <si>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</si>
  <si>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</si>
  <si>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</si>
  <si>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</si>
  <si>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</si>
  <si>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</si>
  <si>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</si>
  <si>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</si>
  <si>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</si>
  <si>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</si>
  <si>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</si>
  <si>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</si>
  <si>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</si>
  <si>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</si>
  <si>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</si>
  <si>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</si>
  <si>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</si>
  <si>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</si>
  <si>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</si>
  <si>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</si>
  <si>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</si>
  <si>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</si>
  <si>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</si>
  <si>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</si>
  <si>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</si>
  <si>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</si>
  <si>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</si>
  <si>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</si>
  <si>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</si>
  <si>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</si>
  <si>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</si>
  <si>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</si>
  <si>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</si>
  <si>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</si>
  <si>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</si>
  <si>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</si>
  <si>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</si>
  <si>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</si>
  <si>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</si>
  <si>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</si>
  <si>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</si>
  <si>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</si>
  <si>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</si>
  <si>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</si>
  <si>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</si>
  <si>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</si>
  <si>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</si>
  <si>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</si>
  <si>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</si>
  <si>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</si>
  <si>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</si>
  <si>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</si>
  <si>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</si>
  <si>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</si>
  <si>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</si>
  <si>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</si>
  <si>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</si>
  <si>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</si>
  <si>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</si>
  <si>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</si>
  <si>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</si>
  <si>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</si>
  <si>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</si>
  <si>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</si>
  <si>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</si>
  <si>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</si>
  <si>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</si>
  <si>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</si>
  <si>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</si>
  <si>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</si>
  <si>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</si>
  <si>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</si>
  <si>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</si>
  <si>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</si>
  <si>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</si>
  <si>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</si>
  <si>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</si>
  <si>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</si>
  <si>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</si>
  <si>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</si>
  <si>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</si>
  <si>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</si>
  <si>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</si>
  <si>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</si>
  <si>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</si>
  <si>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</si>
  <si>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</si>
  <si>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</si>
  <si>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</si>
  <si>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</si>
  <si>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</si>
  <si>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</si>
  <si>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</si>
  <si>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</si>
  <si>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</si>
  <si>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</si>
  <si>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</si>
  <si>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</si>
  <si>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</si>
  <si>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</si>
  <si>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</si>
  <si>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</si>
  <si>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</si>
  <si>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</si>
  <si>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</si>
  <si>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</si>
  <si>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</si>
  <si>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</si>
  <si>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</si>
  <si>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</si>
  <si>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</si>
  <si>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</si>
  <si>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</si>
  <si>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</si>
  <si>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</si>
  <si>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</si>
  <si>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</si>
  <si>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</si>
  <si>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</si>
  <si>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</si>
  <si>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</si>
  <si>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</si>
  <si>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</si>
  <si>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</si>
  <si>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</si>
  <si>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</si>
  <si>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</si>
  <si>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</si>
  <si>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</si>
  <si>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</si>
  <si>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</si>
  <si>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</si>
  <si>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</si>
  <si>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</si>
  <si>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</si>
  <si>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</si>
  <si>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</si>
  <si>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</si>
  <si>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</si>
  <si>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</si>
  <si>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</si>
  <si>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</si>
  <si>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</si>
  <si>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</si>
  <si>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</si>
  <si>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</si>
  <si>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</si>
  <si>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</si>
  <si>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</si>
  <si>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</si>
  <si>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</si>
  <si>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</si>
  <si>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</si>
  <si>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</si>
  <si>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</si>
  <si>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</si>
  <si>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</si>
  <si>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</si>
  <si>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</si>
  <si>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</si>
  <si>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</si>
  <si>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</si>
  <si>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</si>
  <si>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</si>
  <si>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</si>
  <si>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</si>
  <si>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</si>
  <si>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</si>
  <si>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</si>
  <si>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</si>
  <si>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</si>
  <si>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</si>
  <si>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</si>
  <si>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</si>
  <si>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</si>
  <si>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</si>
  <si>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</si>
  <si>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</si>
  <si>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</si>
  <si>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</si>
  <si>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</si>
  <si>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</si>
  <si>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</si>
  <si>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</si>
  <si>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</si>
  <si>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</si>
  <si>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</si>
  <si>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</si>
  <si>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</si>
  <si>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</si>
  <si>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</si>
  <si>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</si>
  <si>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</si>
  <si>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</si>
  <si>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</si>
  <si>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</si>
  <si>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</si>
  <si>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</si>
  <si>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</si>
  <si>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</si>
  <si>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</si>
  <si>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</si>
  <si>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</si>
  <si>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</si>
  <si>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</si>
  <si>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</si>
  <si>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</si>
  <si>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</si>
  <si>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</si>
  <si>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</si>
  <si>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</si>
  <si>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</si>
  <si>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</si>
  <si>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</si>
  <si>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</si>
  <si>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</si>
  <si>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</si>
  <si>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</si>
  <si>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</si>
  <si>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</si>
  <si>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</si>
  <si>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</si>
  <si>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</si>
  <si>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</si>
  <si>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</si>
  <si>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</si>
  <si>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</si>
  <si>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</si>
  <si>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</si>
  <si>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</si>
  <si>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</si>
  <si>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</si>
  <si>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</si>
  <si>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</si>
  <si>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</si>
  <si>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</si>
  <si>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</si>
  <si>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</si>
  <si>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</si>
  <si>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</si>
  <si>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</si>
  <si>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</si>
  <si>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</si>
  <si>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</si>
  <si>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</si>
  <si>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</si>
  <si>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</si>
  <si>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</si>
  <si>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</si>
  <si>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</si>
  <si>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</si>
  <si>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</si>
  <si>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</si>
  <si>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</si>
  <si>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</si>
  <si>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</si>
  <si>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</si>
  <si>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</si>
  <si>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</si>
  <si>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</si>
  <si>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</si>
  <si>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</si>
  <si>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</si>
  <si>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</si>
  <si>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</si>
  <si>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</si>
  <si>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</si>
  <si>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</si>
  <si>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</si>
  <si>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</si>
  <si>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</si>
  <si>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</si>
  <si>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</si>
  <si>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</si>
  <si>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</si>
  <si>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</si>
  <si>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</si>
  <si>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</si>
  <si>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</si>
  <si>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</si>
  <si>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</si>
  <si>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</si>
  <si>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</si>
  <si>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</si>
  <si>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</si>
  <si>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</si>
  <si>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</si>
  <si>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</si>
  <si>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</si>
  <si>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</si>
  <si>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</si>
  <si>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</si>
  <si>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</si>
  <si>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</si>
  <si>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</si>
  <si>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</si>
  <si>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</si>
  <si>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</si>
  <si>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</si>
  <si>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</si>
  <si>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</si>
  <si>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</si>
  <si>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</si>
  <si>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</si>
  <si>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</si>
  <si>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</si>
  <si>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</si>
  <si>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</si>
  <si>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</si>
  <si>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</si>
  <si>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</si>
  <si>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</si>
  <si>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</si>
  <si>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</si>
  <si>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</si>
  <si>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</si>
  <si>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</si>
  <si>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</si>
  <si>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</si>
  <si>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</si>
  <si>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</si>
  <si>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</si>
  <si>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</si>
  <si>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</si>
  <si>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</si>
  <si>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</si>
  <si>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</si>
  <si>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</si>
  <si>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</si>
  <si>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</si>
  <si>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</si>
  <si>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</si>
  <si>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</si>
  <si>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</si>
  <si>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市町村確認印</t>
    <rPh sb="1" eb="3">
      <t>チョウソン</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</si>
  <si>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</si>
  <si>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</si>
  <si>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</si>
  <si>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</si>
  <si>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</si>
  <si>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</si>
  <si>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</si>
  <si>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</si>
  <si>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</si>
  <si>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</si>
  <si>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</si>
  <si>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</si>
  <si>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</si>
  <si>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</si>
  <si>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</si>
  <si>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</si>
  <si>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</si>
  <si>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</si>
  <si>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</si>
  <si>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</si>
  <si>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</si>
  <si>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</si>
  <si>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</si>
  <si>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</si>
  <si>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</si>
  <si>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</si>
  <si>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</si>
  <si>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</si>
  <si>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</si>
  <si>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</si>
  <si>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</si>
  <si>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</si>
  <si>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</si>
  <si>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</si>
  <si>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</si>
  <si>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</si>
  <si>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</si>
  <si>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</si>
  <si>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</si>
  <si>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</si>
  <si>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</si>
  <si>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</si>
  <si>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</si>
  <si>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</si>
  <si>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</si>
  <si>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</si>
  <si>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</si>
  <si>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</si>
  <si>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</si>
  <si>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</si>
  <si>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</si>
  <si>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</si>
  <si>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</si>
  <si>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</si>
  <si>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</si>
  <si>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</si>
  <si>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</si>
  <si>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</si>
  <si>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</si>
  <si>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</si>
  <si>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</si>
  <si>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</si>
  <si>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</si>
  <si>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</si>
  <si>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</si>
  <si>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</si>
  <si>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</si>
  <si>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</si>
  <si>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</si>
  <si>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</si>
  <si>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</si>
  <si>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</si>
  <si>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</si>
  <si>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</si>
  <si>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</si>
  <si>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</si>
  <si>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</si>
  <si>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</si>
  <si>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</si>
  <si>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</si>
  <si>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</si>
  <si>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</si>
  <si>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</si>
  <si>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</si>
  <si>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</si>
  <si>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</si>
  <si>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</si>
  <si>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</si>
  <si>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</si>
  <si>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</si>
  <si>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</si>
  <si>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</si>
  <si>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</si>
  <si>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</si>
  <si>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</si>
  <si>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</si>
  <si>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</si>
  <si>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</si>
  <si>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</si>
  <si>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</si>
  <si>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</si>
  <si>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</si>
  <si>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</si>
  <si>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</si>
  <si>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</si>
  <si>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</si>
  <si>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</si>
  <si>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</si>
  <si>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</si>
  <si>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</si>
  <si>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</si>
  <si>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</si>
  <si>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</si>
  <si>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</si>
  <si>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</si>
  <si>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</si>
  <si>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</si>
  <si>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</si>
  <si>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</si>
  <si>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</si>
  <si>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</si>
  <si>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</si>
  <si>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</si>
  <si>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</si>
  <si>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</si>
  <si>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</si>
  <si>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</si>
  <si>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</si>
  <si>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</si>
  <si>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</si>
  <si>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</si>
  <si>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</si>
  <si>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</si>
  <si>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</si>
  <si>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</si>
  <si>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</si>
  <si>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</si>
  <si>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</si>
  <si>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</si>
  <si>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</si>
  <si>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</si>
  <si>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</si>
  <si>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</si>
  <si>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</si>
  <si>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</si>
  <si>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</si>
  <si>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</si>
  <si>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</si>
  <si>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</si>
  <si>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</si>
  <si>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</si>
  <si>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</si>
  <si>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</si>
  <si>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</si>
  <si>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</si>
  <si>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</si>
  <si>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</si>
  <si>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</si>
  <si>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</si>
  <si>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</si>
  <si>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</si>
  <si>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</si>
  <si>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</si>
  <si>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</si>
  <si>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</si>
  <si>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</si>
  <si>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</si>
  <si>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</si>
  <si>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</si>
  <si>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</si>
  <si>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</si>
  <si>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</si>
  <si>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</si>
  <si>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</si>
  <si>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</si>
  <si>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</si>
  <si>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</si>
  <si>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</si>
  <si>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</si>
  <si>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</si>
  <si>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←診断プログラム「上部構造評点」より</t>
    <rPh sb="1" eb="3">
      <t>シンダン</t>
    </rPh>
    <rPh sb="9" eb="11">
      <t>ジョウブ</t>
    </rPh>
    <rPh sb="11" eb="13">
      <t>コウゾウ</t>
    </rPh>
    <rPh sb="13" eb="15">
      <t>ヒョウテン</t>
    </rPh>
    <phoneticPr fontId="4"/>
  </si>
  <si>
    <t>平成12年(2000年)</t>
    <rPh sb="0" eb="2">
      <t>ヘイセイ</t>
    </rPh>
    <rPh sb="4" eb="5">
      <t>ネン</t>
    </rPh>
    <rPh sb="10" eb="11">
      <t>ネン</t>
    </rPh>
    <phoneticPr fontId="4"/>
  </si>
  <si>
    <t>平成13年(2001年)</t>
    <rPh sb="0" eb="2">
      <t>ヘイセイ</t>
    </rPh>
    <rPh sb="4" eb="5">
      <t>ネン</t>
    </rPh>
    <rPh sb="10" eb="11">
      <t>ネン</t>
    </rPh>
    <phoneticPr fontId="4"/>
  </si>
  <si>
    <t>平成14年(2002年)</t>
    <rPh sb="0" eb="2">
      <t>ヘイセイ</t>
    </rPh>
    <rPh sb="4" eb="5">
      <t>ネン</t>
    </rPh>
    <rPh sb="10" eb="11">
      <t>ネン</t>
    </rPh>
    <phoneticPr fontId="4"/>
  </si>
  <si>
    <t>平成15年(2003年)</t>
    <rPh sb="0" eb="2">
      <t>ヘイセイ</t>
    </rPh>
    <rPh sb="4" eb="5">
      <t>ネン</t>
    </rPh>
    <rPh sb="10" eb="11">
      <t>ネン</t>
    </rPh>
    <phoneticPr fontId="4"/>
  </si>
  <si>
    <t>平成16年(2004年)</t>
    <rPh sb="0" eb="2">
      <t>ヘイセイ</t>
    </rPh>
    <rPh sb="4" eb="5">
      <t>ネン</t>
    </rPh>
    <rPh sb="10" eb="11">
      <t>ネン</t>
    </rPh>
    <phoneticPr fontId="4"/>
  </si>
  <si>
    <t>平成17年(2005年)</t>
    <rPh sb="0" eb="2">
      <t>ヘイセイ</t>
    </rPh>
    <rPh sb="4" eb="5">
      <t>ネン</t>
    </rPh>
    <rPh sb="10" eb="11">
      <t>ネン</t>
    </rPh>
    <phoneticPr fontId="4"/>
  </si>
  <si>
    <t>平成18年(2006年)</t>
    <rPh sb="0" eb="2">
      <t>ヘイセイ</t>
    </rPh>
    <rPh sb="4" eb="5">
      <t>ネン</t>
    </rPh>
    <rPh sb="10" eb="11">
      <t>ネン</t>
    </rPh>
    <phoneticPr fontId="4"/>
  </si>
  <si>
    <t>平成19年(2007年)</t>
    <rPh sb="0" eb="2">
      <t>ヘイセイ</t>
    </rPh>
    <rPh sb="4" eb="5">
      <t>ネン</t>
    </rPh>
    <rPh sb="10" eb="11">
      <t>ネン</t>
    </rPh>
    <phoneticPr fontId="4"/>
  </si>
  <si>
    <t>平成20年(2008年)以降</t>
    <rPh sb="0" eb="2">
      <t>ヘイセイ</t>
    </rPh>
    <rPh sb="4" eb="5">
      <t>ネン</t>
    </rPh>
    <rPh sb="10" eb="11">
      <t>ネン</t>
    </rPh>
    <rPh sb="12" eb="14">
      <t>イコウ</t>
    </rPh>
    <phoneticPr fontId="4"/>
  </si>
  <si>
    <t>6m以上</t>
    <rPh sb="2" eb="4">
      <t>イジョウ</t>
    </rPh>
    <phoneticPr fontId="3"/>
  </si>
  <si>
    <t>4ｍ以上6m未満</t>
    <rPh sb="2" eb="4">
      <t>イジョウ</t>
    </rPh>
    <rPh sb="6" eb="8">
      <t>ミマン</t>
    </rPh>
    <phoneticPr fontId="4"/>
  </si>
  <si>
    <t>4ｍ未満</t>
    <rPh sb="2" eb="4">
      <t>ミマン</t>
    </rPh>
    <phoneticPr fontId="4"/>
  </si>
  <si>
    <t>※2階建の1階部分の短辺割増↓</t>
    <rPh sb="2" eb="4">
      <t>カイダテ</t>
    </rPh>
    <rPh sb="6" eb="7">
      <t>カイ</t>
    </rPh>
    <rPh sb="7" eb="9">
      <t>ブブン</t>
    </rPh>
    <rPh sb="10" eb="12">
      <t>タンペン</t>
    </rPh>
    <rPh sb="12" eb="13">
      <t>ワ</t>
    </rPh>
    <rPh sb="13" eb="14">
      <t>マ</t>
    </rPh>
    <phoneticPr fontId="4"/>
  </si>
  <si>
    <t>ver.5.1.1</t>
    <phoneticPr fontId="4"/>
  </si>
  <si>
    <t>豊橋市</t>
    <rPh sb="0" eb="3">
      <t>トヨハシシ</t>
    </rPh>
    <phoneticPr fontId="3"/>
  </si>
  <si>
    <t>本診断報告書に関するお問い合わせは下記までお願いします。</t>
  </si>
  <si>
    <t>担当課　：豊橋市建設部建築物安全推進課</t>
  </si>
  <si>
    <t>住　所　：豊橋市今橋町１番地</t>
  </si>
  <si>
    <t>連絡先　：電話：0532-51-2579　　FAX：0532-56-3815</t>
  </si>
  <si>
    <t>Eメール：kenchikuanzen@city.toyohashi.lg.jp</t>
  </si>
  <si>
    <t>［ 申込者用 ・ 市提出用 ・ 受託団体用 ］</t>
    <rPh sb="2" eb="4">
      <t>モウシコミ</t>
    </rPh>
    <rPh sb="4" eb="6">
      <t>シャヨウ</t>
    </rPh>
    <rPh sb="9" eb="10">
      <t>シ</t>
    </rPh>
    <rPh sb="10" eb="13">
      <t>テイシュツヨウ</t>
    </rPh>
    <rPh sb="16" eb="18">
      <t>ジュタク</t>
    </rPh>
    <rPh sb="18" eb="21">
      <t>ダンタイヨウ</t>
    </rPh>
    <phoneticPr fontId="3"/>
  </si>
  <si>
    <t>※受付欄</t>
  </si>
  <si>
    <t>※審査欄</t>
  </si>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</sst>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5"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
      <sz val="11"/>
      <color rgb="FF000000"/>
      <name val="HGSｺﾞｼｯｸM"/>
      <family val="3"/>
      <charset val="128"/>
    </font>
    <font>
      <sz val="11"/>
      <color rgb="FF0000CC"/>
      <name val="HGSｺﾞｼｯｸM"/>
      <family val="3"/>
      <charset val="128"/>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58">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5" fillId="0" borderId="0" xfId="0" applyFont="1">
      <alignment vertical="center"/>
    </xf>
    <xf numFmtId="0" fontId="16" fillId="0" borderId="15" xfId="0" applyFont="1" applyBorder="1" applyAlignment="1">
      <alignment vertical="center" shrinkToFit="1"/>
    </xf>
    <xf numFmtId="0" fontId="40" fillId="0" borderId="1" xfId="0" applyFont="1" applyBorder="1">
      <alignment vertical="center"/>
    </xf>
    <xf numFmtId="0" fontId="83" fillId="0" borderId="0" xfId="0" applyFont="1" applyAlignment="1">
      <alignment horizontal="center" vertical="center"/>
    </xf>
    <xf numFmtId="0" fontId="83" fillId="0" borderId="1" xfId="0" applyFont="1" applyBorder="1">
      <alignment vertical="center"/>
    </xf>
    <xf numFmtId="0" fontId="41" fillId="0" borderId="31" xfId="0" applyFont="1" applyBorder="1" applyAlignment="1">
      <alignment horizontal="center" vertical="center"/>
    </xf>
    <xf numFmtId="0" fontId="83" fillId="0" borderId="32" xfId="0" applyFont="1" applyBorder="1">
      <alignment vertical="center"/>
    </xf>
    <xf numFmtId="0" fontId="83" fillId="0" borderId="32" xfId="0" applyFont="1" applyBorder="1" applyAlignment="1">
      <alignment horizontal="center" vertical="center"/>
    </xf>
    <xf numFmtId="0" fontId="83" fillId="0" borderId="34" xfId="0" applyFont="1" applyBorder="1">
      <alignment vertical="center"/>
    </xf>
    <xf numFmtId="0" fontId="83" fillId="0" borderId="21" xfId="0" applyFont="1" applyBorder="1" applyAlignment="1">
      <alignment horizontal="center" vertical="center"/>
    </xf>
    <xf numFmtId="0" fontId="83" fillId="0" borderId="0" xfId="0" applyFont="1">
      <alignment vertical="center"/>
    </xf>
    <xf numFmtId="0" fontId="83" fillId="0" borderId="24" xfId="0" applyFont="1" applyBorder="1">
      <alignment vertical="center"/>
    </xf>
    <xf numFmtId="0" fontId="24" fillId="0" borderId="21" xfId="0" applyFont="1" applyBorder="1" applyAlignment="1">
      <alignment horizontal="center" vertical="center"/>
    </xf>
    <xf numFmtId="0" fontId="24" fillId="0" borderId="0" xfId="0" applyFont="1">
      <alignment vertical="center"/>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 xfId="0" applyFont="1" applyBorder="1" applyAlignment="1">
      <alignment horizontal="center" vertical="top"/>
    </xf>
    <xf numFmtId="0" fontId="24" fillId="0" borderId="1" xfId="0" applyFont="1" applyBorder="1">
      <alignment vertical="center"/>
    </xf>
    <xf numFmtId="0" fontId="83" fillId="0" borderId="22" xfId="0" applyFont="1" applyBorder="1">
      <alignment vertical="center"/>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39" fillId="0" borderId="74" xfId="0" applyFont="1" applyFill="1" applyBorder="1" applyAlignment="1">
      <alignment horizontal="center" vertical="center" wrapText="1"/>
    </xf>
    <xf numFmtId="0" fontId="39" fillId="0" borderId="86"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horizontal="center" vertical="center" shrinkToFit="1"/>
    </xf>
    <xf numFmtId="0" fontId="55" fillId="0" borderId="75" xfId="0" applyFont="1" applyFill="1" applyBorder="1" applyAlignment="1">
      <alignment horizontal="center" vertical="center" textRotation="255" wrapText="1"/>
    </xf>
    <xf numFmtId="0" fontId="55" fillId="0" borderId="75" xfId="0" applyFont="1" applyFill="1" applyBorder="1" applyAlignment="1">
      <alignment vertical="center"/>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39" fillId="0" borderId="75" xfId="0" applyFont="1" applyFill="1" applyBorder="1" applyAlignment="1">
      <alignment horizontal="center" vertical="center"/>
    </xf>
    <xf numFmtId="0" fontId="0" fillId="0" borderId="75" xfId="0" applyFill="1" applyBorder="1" applyAlignment="1">
      <alignment horizontal="center" vertical="center"/>
    </xf>
    <xf numFmtId="0" fontId="55" fillId="0" borderId="75" xfId="0" applyFont="1" applyFill="1" applyBorder="1" applyAlignment="1">
      <alignment horizontal="center" vertical="center" wrapText="1"/>
    </xf>
    <xf numFmtId="0" fontId="39" fillId="0" borderId="74" xfId="0" applyFont="1" applyFill="1" applyBorder="1" applyAlignment="1">
      <alignment horizontal="center" vertical="center" textRotation="255" wrapText="1"/>
    </xf>
    <xf numFmtId="0" fontId="39" fillId="0" borderId="81" xfId="0" applyFont="1" applyFill="1" applyBorder="1" applyAlignment="1">
      <alignment horizontal="center" vertical="center" wrapText="1"/>
    </xf>
    <xf numFmtId="0" fontId="0" fillId="0" borderId="83" xfId="0" applyFill="1" applyBorder="1" applyAlignment="1">
      <alignment vertical="center"/>
    </xf>
    <xf numFmtId="0" fontId="39" fillId="0" borderId="114" xfId="0" applyFont="1" applyFill="1" applyBorder="1" applyAlignment="1">
      <alignment horizontal="center" vertical="center" wrapText="1"/>
    </xf>
    <xf numFmtId="0" fontId="0" fillId="0" borderId="116" xfId="0" applyFill="1" applyBorder="1" applyAlignment="1">
      <alignment vertical="center"/>
    </xf>
    <xf numFmtId="0" fontId="0" fillId="0" borderId="76" xfId="0" applyFill="1" applyBorder="1" applyAlignment="1">
      <alignment vertical="center"/>
    </xf>
    <xf numFmtId="0" fontId="0" fillId="0" borderId="84"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0" fillId="0" borderId="85" xfId="0" applyFill="1" applyBorder="1" applyAlignment="1">
      <alignment vertical="center"/>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center"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39" fillId="0" borderId="95" xfId="0" applyFont="1"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0"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55" fillId="0" borderId="78" xfId="0" applyFont="1" applyFill="1" applyBorder="1" applyAlignment="1">
      <alignment horizontal="left" vertical="center" shrinkToFit="1"/>
    </xf>
    <xf numFmtId="0" fontId="32" fillId="0" borderId="79" xfId="0" applyFont="1" applyFill="1" applyBorder="1" applyAlignment="1">
      <alignment horizontal="left" vertical="center" shrinkToFit="1"/>
    </xf>
    <xf numFmtId="0" fontId="32" fillId="0" borderId="85"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0" fillId="0" borderId="114" xfId="0" applyFill="1" applyBorder="1" applyAlignment="1">
      <alignment vertical="center"/>
    </xf>
    <xf numFmtId="0" fontId="39" fillId="0" borderId="78" xfId="0" applyFont="1" applyFill="1" applyBorder="1" applyAlignment="1">
      <alignment horizontal="left" vertical="center"/>
    </xf>
    <xf numFmtId="0" fontId="0" fillId="0" borderId="79" xfId="0" applyFill="1" applyBorder="1" applyAlignment="1">
      <alignment vertical="center"/>
    </xf>
    <xf numFmtId="0" fontId="39" fillId="0" borderId="94" xfId="0" applyFont="1" applyFill="1" applyBorder="1" applyAlignment="1">
      <alignment horizontal="center" vertical="center" shrinkToFit="1"/>
    </xf>
    <xf numFmtId="0" fontId="39"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78" xfId="0" applyFont="1" applyFill="1" applyBorder="1" applyAlignment="1">
      <alignment horizontal="center" vertical="center"/>
    </xf>
    <xf numFmtId="0" fontId="39" fillId="0" borderId="81" xfId="0" applyFont="1" applyFill="1" applyBorder="1" applyAlignment="1">
      <alignment horizontal="left" vertical="center"/>
    </xf>
    <xf numFmtId="0" fontId="0" fillId="0" borderId="82" xfId="0" applyFill="1" applyBorder="1" applyAlignment="1">
      <alignment vertical="center"/>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2" xfId="0" applyFont="1" applyFill="1" applyBorder="1" applyAlignment="1">
      <alignment horizontal="center" vertical="center" shrinkToFit="1"/>
    </xf>
    <xf numFmtId="0" fontId="0" fillId="0" borderId="72" xfId="0" applyFill="1" applyBorder="1" applyAlignment="1">
      <alignment vertical="center"/>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0" fillId="0" borderId="0" xfId="0" applyFill="1" applyAlignment="1">
      <alignment vertical="center"/>
    </xf>
    <xf numFmtId="0" fontId="0" fillId="0" borderId="77" xfId="0" applyFill="1" applyBorder="1" applyAlignment="1">
      <alignment vertical="center"/>
    </xf>
    <xf numFmtId="0" fontId="0" fillId="0" borderId="0" xfId="0" applyFill="1" applyBorder="1" applyAlignment="1">
      <alignment vertical="center"/>
    </xf>
    <xf numFmtId="0" fontId="39" fillId="0" borderId="88"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6" fillId="0" borderId="1" xfId="0" applyFont="1" applyFill="1" applyBorder="1" applyAlignment="1">
      <alignment vertical="center"/>
    </xf>
    <xf numFmtId="0" fontId="0" fillId="0" borderId="1" xfId="0"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72" xfId="0"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0" xfId="0" applyFill="1" applyAlignment="1">
      <alignment horizontal="center" vertical="center"/>
    </xf>
    <xf numFmtId="0" fontId="0" fillId="0" borderId="116"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0" fillId="0" borderId="84" xfId="0"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79" xfId="0" applyFont="1" applyFill="1" applyBorder="1" applyAlignment="1">
      <alignment horizontal="left" vertical="center" shrinkToFit="1"/>
    </xf>
    <xf numFmtId="0" fontId="55" fillId="0" borderId="85" xfId="0" applyFont="1" applyFill="1" applyBorder="1" applyAlignment="1">
      <alignment horizontal="left" vertical="center" shrinkToFit="1"/>
    </xf>
    <xf numFmtId="0" fontId="5" fillId="0" borderId="75" xfId="0" applyFont="1" applyFill="1" applyBorder="1" applyAlignment="1">
      <alignment vertical="center" shrinkToFit="1"/>
    </xf>
    <xf numFmtId="0" fontId="39" fillId="0" borderId="74" xfId="0" applyFont="1" applyFill="1" applyBorder="1" applyAlignment="1">
      <alignment horizontal="center"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55" fillId="0" borderId="75" xfId="0" applyFont="1" applyFill="1" applyBorder="1" applyAlignment="1">
      <alignment vertical="center" shrinkToFit="1"/>
    </xf>
    <xf numFmtId="0" fontId="55" fillId="0" borderId="125" xfId="0" applyFont="1" applyFill="1" applyBorder="1" applyAlignment="1">
      <alignment vertical="center" shrinkToFi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39" fillId="0" borderId="78" xfId="0" applyFont="1" applyFill="1" applyBorder="1" applyAlignment="1">
      <alignment horizontal="center" vertical="center" shrinkToFit="1"/>
    </xf>
    <xf numFmtId="0" fontId="55" fillId="0" borderId="78" xfId="0" applyFont="1" applyFill="1" applyBorder="1" applyAlignment="1">
      <alignment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5" fillId="0" borderId="75" xfId="0" applyFont="1" applyFill="1" applyBorder="1" applyAlignment="1">
      <alignment horizontal="center" vertical="center" shrinkToFi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55"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24" fillId="0" borderId="0" xfId="0" applyFont="1" applyFill="1" applyBorder="1" applyAlignment="1">
      <alignment horizontal="center" vertical="center"/>
    </xf>
    <xf numFmtId="0" fontId="0" fillId="0" borderId="24" xfId="0" applyFill="1" applyBorder="1" applyAlignment="1">
      <alignment vertical="center"/>
    </xf>
    <xf numFmtId="0" fontId="0" fillId="0" borderId="22" xfId="0" applyFill="1" applyBorder="1" applyAlignment="1">
      <alignment vertical="center"/>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0" fontId="39" fillId="0" borderId="85" xfId="0" applyFont="1" applyFill="1" applyBorder="1" applyAlignment="1">
      <alignment vertical="center" shrinkToFit="1"/>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16" xfId="0" applyFill="1" applyBorder="1" applyAlignment="1">
      <alignment vertical="center"/>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46" fillId="0" borderId="0" xfId="0" applyFont="1" applyFill="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9" fillId="0" borderId="92" xfId="0" applyFont="1"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24" fillId="0" borderId="120" xfId="0" applyFont="1" applyFill="1" applyBorder="1" applyAlignment="1">
      <alignment vertical="center"/>
    </xf>
    <xf numFmtId="0" fontId="0" fillId="0" borderId="120" xfId="0" applyFill="1" applyBorder="1" applyAlignment="1">
      <alignment vertical="center"/>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2" xfId="0" applyFill="1" applyBorder="1" applyAlignment="1">
      <alignment horizontal="center" vertical="center"/>
    </xf>
    <xf numFmtId="0" fontId="0" fillId="0" borderId="109" xfId="0" applyFill="1" applyBorder="1" applyAlignment="1">
      <alignment horizontal="center" vertical="center"/>
    </xf>
    <xf numFmtId="0" fontId="58" fillId="0" borderId="81"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24" fillId="0" borderId="94" xfId="0" applyFont="1" applyFill="1" applyBorder="1" applyAlignment="1">
      <alignment horizontal="center"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58" fillId="0" borderId="114" xfId="0" applyFont="1" applyFill="1" applyBorder="1" applyAlignment="1">
      <alignment horizontal="right" vertical="top"/>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24" xfId="0" applyFont="1" applyFill="1" applyBorder="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47" fillId="0" borderId="0" xfId="0" applyFont="1" applyFill="1" applyAlignment="1">
      <alignment vertical="center"/>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2"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36" fillId="0" borderId="0" xfId="0" applyFont="1" applyFill="1" applyBorder="1" applyAlignment="1">
      <alignment horizontal="center" vertical="center" wrapText="1"/>
    </xf>
    <xf numFmtId="0" fontId="57" fillId="0" borderId="0" xfId="0" applyFont="1" applyFill="1" applyAlignment="1">
      <alignment vertical="center" wrapText="1" shrinkToFi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5" xfId="0" applyFont="1" applyFill="1" applyBorder="1" applyAlignment="1">
      <alignment horizontal="left" vertical="center" inden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47" fillId="0" borderId="0" xfId="0" applyFont="1"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24" fillId="0" borderId="0" xfId="0" applyFont="1" applyFill="1" applyAlignment="1">
      <alignment horizontal="left" vertical="center" wrapText="1"/>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24" fillId="0" borderId="92" xfId="0" applyFont="1"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80" xfId="0" applyFont="1" applyFill="1" applyBorder="1" applyAlignment="1">
      <alignment horizontal="left" vertical="center" indent="1"/>
    </xf>
    <xf numFmtId="0" fontId="24" fillId="0" borderId="0" xfId="0" applyFont="1" applyAlignment="1">
      <alignment horizontal="right" vertical="center"/>
    </xf>
    <xf numFmtId="0" fontId="29" fillId="0" borderId="0" xfId="0" applyFont="1" applyAlignment="1">
      <alignment horizontal="right" vertical="center" shrinkToFit="1"/>
    </xf>
    <xf numFmtId="0" fontId="30" fillId="0" borderId="0" xfId="0" applyFont="1" applyAlignment="1">
      <alignment horizontal="right" vertical="center" shrinkToFit="1"/>
    </xf>
    <xf numFmtId="0" fontId="30" fillId="0" borderId="0" xfId="0" applyFont="1" applyAlignment="1">
      <alignment horizontal="center" vertical="center" shrinkToFit="1"/>
    </xf>
    <xf numFmtId="0" fontId="0" fillId="0" borderId="0" xfId="0" applyAlignment="1">
      <alignment horizontal="center" vertical="center" shrinkToFit="1"/>
    </xf>
    <xf numFmtId="0" fontId="30" fillId="0" borderId="1" xfId="0" applyFont="1" applyBorder="1" applyAlignment="1">
      <alignment horizontal="right" vertical="center" shrinkToFit="1"/>
    </xf>
    <xf numFmtId="0" fontId="0" fillId="0" borderId="1" xfId="0" applyBorder="1" applyAlignment="1">
      <alignment horizontal="center" vertical="center" shrinkToFit="1"/>
    </xf>
    <xf numFmtId="0" fontId="29" fillId="0" borderId="31" xfId="0" applyFont="1" applyBorder="1" applyAlignment="1">
      <alignment horizontal="right" vertical="center" shrinkToFit="1"/>
    </xf>
    <xf numFmtId="0" fontId="0" fillId="0" borderId="32" xfId="0" applyBorder="1" applyAlignment="1">
      <alignment horizontal="right" vertical="center"/>
    </xf>
    <xf numFmtId="49" fontId="31" fillId="0" borderId="32" xfId="0" applyNumberFormat="1" applyFont="1" applyBorder="1" applyAlignment="1">
      <alignment horizontal="center" vertical="center"/>
    </xf>
    <xf numFmtId="49" fontId="31" fillId="0" borderId="34" xfId="0" applyNumberFormat="1" applyFont="1" applyBorder="1" applyAlignment="1">
      <alignment horizontal="center" vertical="center"/>
    </xf>
    <xf numFmtId="0" fontId="0" fillId="0" borderId="16" xfId="0" applyBorder="1" applyAlignment="1">
      <alignment horizontal="right" vertical="center"/>
    </xf>
    <xf numFmtId="0" fontId="0" fillId="0" borderId="1" xfId="0" applyBorder="1" applyAlignment="1">
      <alignment horizontal="right" vertical="center"/>
    </xf>
    <xf numFmtId="49" fontId="31" fillId="0" borderId="1" xfId="0" applyNumberFormat="1" applyFont="1" applyBorder="1" applyAlignment="1">
      <alignment horizontal="center" vertical="center"/>
    </xf>
    <xf numFmtId="49" fontId="31" fillId="0" borderId="22" xfId="0" applyNumberFormat="1" applyFont="1" applyBorder="1" applyAlignment="1">
      <alignment horizontal="center" vertical="center"/>
    </xf>
    <xf numFmtId="0" fontId="24" fillId="0" borderId="32" xfId="0" applyFont="1" applyBorder="1" applyAlignment="1">
      <alignment horizontal="center" vertical="center" shrinkToFit="1"/>
    </xf>
    <xf numFmtId="0" fontId="0" fillId="0" borderId="32" xfId="0" applyBorder="1" applyAlignment="1">
      <alignment horizontal="center" vertical="center" shrinkToFit="1"/>
    </xf>
    <xf numFmtId="176" fontId="32" fillId="0" borderId="32" xfId="0" applyNumberFormat="1" applyFont="1" applyBorder="1" applyAlignment="1">
      <alignment horizontal="right" vertical="center"/>
    </xf>
    <xf numFmtId="0" fontId="24" fillId="0" borderId="0" xfId="0" applyFont="1" applyAlignment="1">
      <alignment horizontal="center" vertical="center" shrinkToFit="1"/>
    </xf>
    <xf numFmtId="185" fontId="32" fillId="0" borderId="0" xfId="0" applyNumberFormat="1" applyFont="1" applyAlignment="1" applyProtection="1">
      <alignment horizontal="right" vertical="center"/>
      <protection locked="0"/>
    </xf>
    <xf numFmtId="0" fontId="33" fillId="0" borderId="0" xfId="0" applyFont="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24" fillId="0" borderId="68" xfId="0" applyFont="1" applyBorder="1" applyAlignment="1">
      <alignment horizontal="center" vertical="center"/>
    </xf>
    <xf numFmtId="0" fontId="0" fillId="0" borderId="69" xfId="0" applyBorder="1">
      <alignment vertical="center"/>
    </xf>
    <xf numFmtId="0" fontId="35" fillId="0" borderId="70" xfId="0" applyFont="1" applyBorder="1" applyAlignment="1">
      <alignment horizontal="center" vertical="center"/>
    </xf>
    <xf numFmtId="0" fontId="0" fillId="0" borderId="32" xfId="0" applyBorder="1" applyAlignment="1">
      <alignment horizontal="center" vertical="center"/>
    </xf>
    <xf numFmtId="0" fontId="36" fillId="0" borderId="32" xfId="0" applyFont="1" applyBorder="1" applyAlignment="1">
      <alignment horizontal="center" vertical="center"/>
    </xf>
    <xf numFmtId="0" fontId="15" fillId="0" borderId="34" xfId="0" applyFont="1" applyBorder="1">
      <alignment vertical="center"/>
    </xf>
    <xf numFmtId="0" fontId="0" fillId="0" borderId="74" xfId="0" applyBorder="1">
      <alignment vertical="center"/>
    </xf>
    <xf numFmtId="0" fontId="0" fillId="0" borderId="75" xfId="0" applyBorder="1">
      <alignment vertical="center"/>
    </xf>
    <xf numFmtId="0" fontId="0" fillId="0" borderId="76" xfId="0" applyBorder="1" applyAlignment="1">
      <alignment horizontal="center" vertical="center"/>
    </xf>
    <xf numFmtId="0" fontId="0" fillId="0" borderId="77" xfId="0" applyBorder="1" applyAlignment="1">
      <alignment horizontal="center" vertical="center"/>
    </xf>
    <xf numFmtId="0" fontId="15" fillId="0" borderId="77" xfId="0" applyFont="1" applyBorder="1">
      <alignment vertical="center"/>
    </xf>
    <xf numFmtId="0" fontId="15" fillId="0" borderId="113" xfId="0" applyFont="1" applyBorder="1">
      <alignment vertical="center"/>
    </xf>
    <xf numFmtId="0" fontId="24" fillId="0" borderId="74" xfId="0" applyFont="1" applyBorder="1" applyAlignment="1">
      <alignment horizontal="center" vertical="center" wrapText="1"/>
    </xf>
    <xf numFmtId="0" fontId="24"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32" fillId="0" borderId="81" xfId="0" applyFont="1" applyBorder="1" applyAlignment="1">
      <alignment horizontal="left" vertical="center"/>
    </xf>
    <xf numFmtId="0" fontId="32" fillId="0" borderId="82" xfId="0" applyFont="1" applyBorder="1" applyAlignment="1">
      <alignment horizontal="left" vertical="center"/>
    </xf>
    <xf numFmtId="0" fontId="32" fillId="0" borderId="115" xfId="0" applyFont="1" applyBorder="1" applyAlignment="1">
      <alignment horizontal="left" vertical="center"/>
    </xf>
    <xf numFmtId="0" fontId="0" fillId="0" borderId="84" xfId="0" applyBorder="1" applyAlignment="1">
      <alignment horizontal="center" vertical="center"/>
    </xf>
    <xf numFmtId="0" fontId="32" fillId="0" borderId="76" xfId="0" applyFont="1" applyBorder="1" applyAlignment="1">
      <alignment horizontal="left" vertical="center"/>
    </xf>
    <xf numFmtId="0" fontId="32" fillId="0" borderId="77" xfId="0" applyFont="1" applyBorder="1" applyAlignment="1">
      <alignment horizontal="left" vertical="center"/>
    </xf>
    <xf numFmtId="0" fontId="32" fillId="0" borderId="113" xfId="0" applyFont="1" applyBorder="1" applyAlignment="1">
      <alignment horizontal="left" vertical="center"/>
    </xf>
    <xf numFmtId="0" fontId="24" fillId="0" borderId="78" xfId="0" applyFont="1" applyBorder="1" applyAlignment="1">
      <alignment horizontal="center" vertical="center" shrinkToFit="1"/>
    </xf>
    <xf numFmtId="0" fontId="0" fillId="0" borderId="79" xfId="0" applyBorder="1" applyAlignment="1">
      <alignment horizontal="center" vertical="center" shrinkToFit="1"/>
    </xf>
    <xf numFmtId="0" fontId="0" fillId="0" borderId="85" xfId="0" applyBorder="1" applyAlignment="1">
      <alignment horizontal="center" vertical="center" shrinkToFit="1"/>
    </xf>
    <xf numFmtId="0" fontId="32" fillId="0" borderId="78" xfId="0" applyFont="1" applyBorder="1" applyAlignment="1">
      <alignment horizontal="left" vertical="center" indent="1" shrinkToFit="1"/>
    </xf>
    <xf numFmtId="0" fontId="0" fillId="0" borderId="79" xfId="0" applyBorder="1" applyAlignment="1">
      <alignment horizontal="left" vertical="center" indent="1" shrinkToFit="1"/>
    </xf>
    <xf numFmtId="0" fontId="0" fillId="0" borderId="80" xfId="0" applyBorder="1" applyAlignment="1">
      <alignment horizontal="left" vertical="center" indent="1" shrinkToFit="1"/>
    </xf>
    <xf numFmtId="0" fontId="24" fillId="0" borderId="78" xfId="0" applyFont="1" applyBorder="1" applyAlignment="1">
      <alignment horizontal="center" vertical="center"/>
    </xf>
    <xf numFmtId="0" fontId="0" fillId="0" borderId="79" xfId="0" applyBorder="1" applyAlignment="1">
      <alignment horizontal="center" vertical="center"/>
    </xf>
    <xf numFmtId="0" fontId="0" fillId="0" borderId="85" xfId="0" applyBorder="1" applyAlignment="1">
      <alignment horizontal="center" vertical="center"/>
    </xf>
    <xf numFmtId="0" fontId="0" fillId="0" borderId="86" xfId="0" applyBorder="1">
      <alignment vertical="center"/>
    </xf>
    <xf numFmtId="0" fontId="0" fillId="0" borderId="87" xfId="0" applyBorder="1">
      <alignment vertical="center"/>
    </xf>
    <xf numFmtId="0" fontId="24" fillId="0" borderId="88"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32" fillId="0" borderId="88" xfId="0" applyFont="1" applyBorder="1" applyAlignment="1">
      <alignment horizontal="left" vertical="center" indent="1" shrinkToFit="1"/>
    </xf>
    <xf numFmtId="0" fontId="0" fillId="0" borderId="89" xfId="0" applyBorder="1" applyAlignment="1">
      <alignment horizontal="left" vertical="center" indent="1" shrinkToFit="1"/>
    </xf>
    <xf numFmtId="0" fontId="0" fillId="0" borderId="91" xfId="0" applyBorder="1" applyAlignment="1">
      <alignment horizontal="left" vertical="center" indent="1" shrinkToFit="1"/>
    </xf>
    <xf numFmtId="0" fontId="24" fillId="0" borderId="92" xfId="0" applyFont="1" applyBorder="1" applyAlignment="1">
      <alignment horizontal="center" vertical="center"/>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83" fillId="0" borderId="92" xfId="0" applyFont="1" applyBorder="1" applyAlignment="1">
      <alignment horizontal="center" vertical="center"/>
    </xf>
    <xf numFmtId="0" fontId="83" fillId="0" borderId="72" xfId="0" applyFont="1" applyBorder="1" applyAlignment="1">
      <alignment horizontal="center" vertical="center"/>
    </xf>
    <xf numFmtId="0" fontId="83" fillId="0" borderId="73" xfId="0" applyFont="1" applyBorder="1" applyAlignment="1">
      <alignment horizontal="center" vertical="center"/>
    </xf>
    <xf numFmtId="0" fontId="0" fillId="0" borderId="72" xfId="0" applyBorder="1">
      <alignment vertical="center"/>
    </xf>
    <xf numFmtId="0" fontId="0" fillId="0" borderId="73" xfId="0" applyBorder="1">
      <alignment vertical="center"/>
    </xf>
    <xf numFmtId="0" fontId="83" fillId="0" borderId="94" xfId="0" applyFont="1" applyBorder="1" applyAlignment="1">
      <alignment horizontal="center" vertical="center"/>
    </xf>
    <xf numFmtId="0" fontId="83" fillId="0" borderId="79" xfId="0" applyFont="1" applyBorder="1" applyAlignment="1">
      <alignment horizontal="center" vertical="center"/>
    </xf>
    <xf numFmtId="0" fontId="83" fillId="0" borderId="80" xfId="0" applyFont="1" applyBorder="1" applyAlignment="1">
      <alignment horizontal="center" vertical="center"/>
    </xf>
    <xf numFmtId="0" fontId="83" fillId="0" borderId="82" xfId="0" applyFont="1" applyBorder="1">
      <alignment vertical="center"/>
    </xf>
    <xf numFmtId="0" fontId="0" fillId="0" borderId="79" xfId="0" applyBorder="1">
      <alignment vertical="center"/>
    </xf>
    <xf numFmtId="0" fontId="0" fillId="0" borderId="80" xfId="0" applyBorder="1">
      <alignment vertical="center"/>
    </xf>
    <xf numFmtId="0" fontId="24" fillId="0" borderId="21" xfId="0" applyFont="1" applyBorder="1" applyAlignment="1">
      <alignment vertical="center" wrapText="1"/>
    </xf>
    <xf numFmtId="0" fontId="83" fillId="0" borderId="115" xfId="0" applyFont="1" applyBorder="1">
      <alignment vertical="center"/>
    </xf>
    <xf numFmtId="0" fontId="84" fillId="0" borderId="0" xfId="0" applyFont="1">
      <alignment vertical="center"/>
    </xf>
    <xf numFmtId="0" fontId="83" fillId="0" borderId="0" xfId="0" applyFont="1">
      <alignment vertical="center"/>
    </xf>
    <xf numFmtId="0" fontId="83" fillId="0" borderId="110" xfId="0" applyFont="1" applyBorder="1">
      <alignment vertical="center"/>
    </xf>
    <xf numFmtId="0" fontId="0" fillId="0" borderId="78" xfId="0" applyBorder="1">
      <alignment vertical="center"/>
    </xf>
    <xf numFmtId="0" fontId="83" fillId="0" borderId="21" xfId="0" applyFont="1" applyBorder="1">
      <alignment vertical="center"/>
    </xf>
    <xf numFmtId="0" fontId="24" fillId="0" borderId="0" xfId="0" applyFont="1">
      <alignment vertical="center"/>
    </xf>
    <xf numFmtId="0" fontId="84" fillId="0" borderId="21" xfId="0" applyFont="1" applyBorder="1">
      <alignment vertical="center"/>
    </xf>
    <xf numFmtId="0" fontId="83" fillId="0" borderId="16" xfId="0" applyFont="1" applyBorder="1">
      <alignment vertical="center"/>
    </xf>
    <xf numFmtId="0" fontId="83" fillId="0" borderId="1" xfId="0" applyFont="1" applyBorder="1">
      <alignment vertical="center"/>
    </xf>
    <xf numFmtId="0" fontId="24" fillId="0" borderId="1" xfId="0" applyFont="1" applyBorder="1">
      <alignment vertical="center"/>
    </xf>
    <xf numFmtId="0" fontId="84" fillId="0" borderId="16" xfId="0" applyFont="1" applyBorder="1">
      <alignment vertical="center"/>
    </xf>
    <xf numFmtId="0" fontId="84" fillId="0" borderId="1" xfId="0" applyFont="1" applyBorder="1">
      <alignment vertical="center"/>
    </xf>
    <xf numFmtId="0" fontId="0" fillId="0" borderId="88" xfId="0" applyBorder="1">
      <alignment vertical="center"/>
    </xf>
    <xf numFmtId="0" fontId="0" fillId="0" borderId="89" xfId="0" applyBorder="1">
      <alignment vertical="center"/>
    </xf>
    <xf numFmtId="0" fontId="0" fillId="0" borderId="91" xfId="0" applyBorder="1">
      <alignment vertical="center"/>
    </xf>
    <xf numFmtId="0" fontId="37"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5" fillId="0" borderId="0" xfId="0" applyFont="1" applyAlignment="1">
      <alignment horizontal="left" vertical="center" wrapText="1"/>
    </xf>
    <xf numFmtId="0" fontId="42" fillId="0" borderId="0" xfId="0" applyFont="1" applyAlignment="1"/>
    <xf numFmtId="0" fontId="24" fillId="0" borderId="0" xfId="0" applyFont="1" applyAlignment="1">
      <alignment horizontal="center" vertical="top" shrinkToFit="1"/>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032"/>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800725" y="25927050"/>
          <a:ext cx="952500" cy="714375"/>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057650" y="30356175"/>
          <a:ext cx="2757281" cy="142875"/>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twoCellAnchor>
    <xdr:from>
      <xdr:col>20</xdr:col>
      <xdr:colOff>57150</xdr:colOff>
      <xdr:row>21</xdr:row>
      <xdr:rowOff>38100</xdr:rowOff>
    </xdr:from>
    <xdr:to>
      <xdr:col>28</xdr:col>
      <xdr:colOff>76200</xdr:colOff>
      <xdr:row>27</xdr:row>
      <xdr:rowOff>142875</xdr:rowOff>
    </xdr:to>
    <xdr:pic>
      <xdr:nvPicPr>
        <xdr:cNvPr id="4" name="図 56" descr="キャラクターmono 濃">
          <a:extLst>
            <a:ext uri="{FF2B5EF4-FFF2-40B4-BE49-F238E27FC236}">
              <a16:creationId xmlns:a16="http://schemas.microsoft.com/office/drawing/2014/main" id="{D2A5F1FF-51F9-4DE1-BE90-1E764FF266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50" y="4648200"/>
          <a:ext cx="192405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5" name="図 54" descr="Nbai_rogo_m">
          <a:extLst>
            <a:ext uri="{FF2B5EF4-FFF2-40B4-BE49-F238E27FC236}">
              <a16:creationId xmlns:a16="http://schemas.microsoft.com/office/drawing/2014/main" id="{3A40C556-09D0-46E3-92B1-6B1515046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3340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30.220.123\01_toyohashi\50_&#24314;&#35373;&#37096;\65_&#24314;&#31689;&#29289;&#23433;&#20840;&#25512;&#36914;&#35506;\&#35506;&#20869;\010-00&#12288;&#32784;&#38663;&#65319;\02-03&#12288;&#12288;&#35386;&#26029;&#32080;&#26524;&#22577;&#21578;&#26360;&#12487;&#12540;&#12479;\R8_&#35386;&#26029;&#32080;&#26524;&#22577;&#21578;&#26360;\&#12496;&#12540;&#12472;&#12519;&#12531;5.1.0\&#9733;houkoku_5.1.0.xlsx" TargetMode="External"/><Relationship Id="rId1" Type="http://schemas.openxmlformats.org/officeDocument/2006/relationships/externalLinkPath" Target="/50_&#24314;&#35373;&#37096;/65_&#24314;&#31689;&#29289;&#23433;&#20840;&#25512;&#36914;&#35506;/&#35506;&#20869;/010-00&#12288;&#32784;&#38663;&#65319;/02-03&#12288;&#12288;&#35386;&#26029;&#32080;&#26524;&#22577;&#21578;&#26360;&#12487;&#12540;&#12479;/R8_&#35386;&#26029;&#32080;&#26524;&#22577;&#21578;&#26360;/&#12496;&#12540;&#12472;&#12519;&#12531;5.1.0/&#9733;houkoku_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報告書入力"/>
      <sheetName val="診断員データ入力"/>
      <sheetName val="●報告書印刷"/>
    </sheetNames>
    <sheetDataSet>
      <sheetData sheetId="0">
        <row r="3">
          <cell r="C3" t="str">
            <v>豊橋市</v>
          </cell>
        </row>
      </sheetData>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42"/>
  <sheetViews>
    <sheetView view="pageBreakPreview" zoomScaleNormal="100" zoomScaleSheetLayoutView="100" workbookViewId="0">
      <selection activeCell="B7" sqref="B7"/>
    </sheetView>
  </sheetViews>
  <sheetFormatPr defaultColWidth="9" defaultRowHeight="13.5" x14ac:dyDescent="0.4"/>
  <cols>
    <col min="1" max="1" width="20.875" style="256" customWidth="1"/>
    <col min="2" max="2" width="7.375" style="256" customWidth="1"/>
    <col min="3" max="3" width="37.5" style="256" customWidth="1"/>
    <col min="4" max="4" width="19.375" style="256" customWidth="1"/>
    <col min="5" max="28" width="9" style="257"/>
    <col min="29" max="29" width="12.125" style="257" customWidth="1"/>
    <col min="30" max="30" width="14.875" style="257" customWidth="1"/>
    <col min="31" max="33" width="20.125" style="257" customWidth="1"/>
    <col min="34" max="35" width="9" style="257"/>
    <col min="36" max="36" width="10.125" style="257" bestFit="1" customWidth="1"/>
    <col min="37" max="41" width="9" style="257"/>
    <col min="42" max="42" width="15.125" style="257" customWidth="1"/>
    <col min="43" max="78" width="9" style="257"/>
    <col min="79" max="16384" width="9" style="256"/>
  </cols>
  <sheetData>
    <row r="1" spans="1:56" ht="25.5" customHeight="1" thickBot="1" x14ac:dyDescent="0.45">
      <c r="A1" s="460" t="s">
        <v>0</v>
      </c>
      <c r="B1" s="461"/>
      <c r="C1" s="256" t="s">
        <v>906</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4.25" thickBot="1" x14ac:dyDescent="0.45">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45">
      <c r="A3" s="462" t="s">
        <v>8</v>
      </c>
      <c r="B3" s="463"/>
      <c r="C3" s="258" t="s">
        <v>907</v>
      </c>
      <c r="D3" s="15"/>
      <c r="E3" s="395" t="s">
        <v>9</v>
      </c>
      <c r="F3" s="396"/>
      <c r="G3" s="396"/>
      <c r="H3" s="396"/>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4.25" thickBot="1" x14ac:dyDescent="0.45">
      <c r="A4" s="16" t="s">
        <v>10</v>
      </c>
      <c r="B4" s="15"/>
      <c r="C4" s="15"/>
      <c r="D4" s="17"/>
      <c r="E4" s="295"/>
      <c r="F4" s="295"/>
      <c r="G4" s="295"/>
      <c r="H4" s="2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4.25" thickBot="1" x14ac:dyDescent="0.45">
      <c r="A5" s="18" t="s">
        <v>11</v>
      </c>
      <c r="B5" s="19"/>
      <c r="C5" s="296"/>
      <c r="D5" s="20" t="str">
        <f>IF(C5="","!入力してください","")</f>
        <v>!入力してください</v>
      </c>
      <c r="E5" s="295"/>
      <c r="F5" s="295"/>
      <c r="G5" s="295"/>
      <c r="H5" s="29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4.25" thickBot="1" x14ac:dyDescent="0.45">
      <c r="A6" s="18" t="s">
        <v>12</v>
      </c>
      <c r="B6" s="19"/>
      <c r="C6" s="21"/>
      <c r="D6" s="20" t="str">
        <f t="shared" ref="D6:D11" si="0">IF(C6="","!入力してください","")</f>
        <v>!入力してください</v>
      </c>
      <c r="E6" s="295"/>
      <c r="F6" s="295"/>
      <c r="G6" s="295"/>
      <c r="H6" s="295"/>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7" t="s">
        <v>28</v>
      </c>
    </row>
    <row r="7" spans="1:56" ht="14.25" thickBot="1" x14ac:dyDescent="0.45">
      <c r="A7" s="18" t="s">
        <v>29</v>
      </c>
      <c r="B7" s="19"/>
      <c r="C7" s="25"/>
      <c r="D7" s="20" t="str">
        <f t="shared" si="0"/>
        <v>!入力してください</v>
      </c>
      <c r="E7" s="464" t="s">
        <v>30</v>
      </c>
      <c r="F7" s="465"/>
      <c r="G7" s="465"/>
      <c r="H7" s="465"/>
      <c r="I7" s="2"/>
      <c r="J7" s="2"/>
      <c r="K7" s="2"/>
      <c r="L7" s="2"/>
      <c r="M7" s="2"/>
      <c r="N7" s="2"/>
      <c r="O7" s="2"/>
      <c r="P7" s="2"/>
      <c r="Q7" s="2"/>
      <c r="R7" s="2"/>
      <c r="S7" s="2"/>
      <c r="T7" s="2"/>
      <c r="U7" s="2"/>
      <c r="V7" s="2"/>
      <c r="W7" s="2"/>
      <c r="X7" s="2"/>
      <c r="Y7" s="2"/>
      <c r="Z7" s="2"/>
      <c r="AA7" s="2"/>
      <c r="AB7" s="2"/>
      <c r="AC7" s="2"/>
      <c r="AD7" s="2"/>
      <c r="AE7" s="2"/>
      <c r="AF7" s="2" t="s">
        <v>887</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8" t="s">
        <v>35</v>
      </c>
      <c r="BD7" s="30" t="s">
        <v>36</v>
      </c>
    </row>
    <row r="8" spans="1:56" ht="14.25" thickBot="1" x14ac:dyDescent="0.45">
      <c r="A8" s="466" t="s">
        <v>37</v>
      </c>
      <c r="B8" s="467"/>
      <c r="C8" s="31"/>
      <c r="D8" s="20" t="str">
        <f t="shared" si="0"/>
        <v>!入力してください</v>
      </c>
      <c r="E8" s="397" t="s">
        <v>38</v>
      </c>
      <c r="F8" s="398"/>
      <c r="G8" s="398"/>
      <c r="H8" s="398"/>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8" t="s">
        <v>53</v>
      </c>
      <c r="BD8" s="30" t="s">
        <v>36</v>
      </c>
    </row>
    <row r="9" spans="1:56" ht="14.25" thickBot="1" x14ac:dyDescent="0.45">
      <c r="A9" s="36" t="s">
        <v>54</v>
      </c>
      <c r="B9" s="37"/>
      <c r="C9" s="38"/>
      <c r="D9" s="20" t="str">
        <f>IF(C9="","!入力してください","")</f>
        <v>!入力してください</v>
      </c>
      <c r="E9" s="399" t="s">
        <v>55</v>
      </c>
      <c r="F9" s="398"/>
      <c r="G9" s="398"/>
      <c r="H9" s="398"/>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8" t="s">
        <v>70</v>
      </c>
      <c r="BD9" s="42"/>
    </row>
    <row r="10" spans="1:56" ht="14.25" thickBot="1" x14ac:dyDescent="0.45">
      <c r="A10" s="36" t="s">
        <v>13</v>
      </c>
      <c r="B10" s="37"/>
      <c r="C10" s="43"/>
      <c r="D10" s="20" t="str">
        <f t="shared" si="0"/>
        <v>!入力してください</v>
      </c>
      <c r="E10" s="397" t="s">
        <v>71</v>
      </c>
      <c r="F10" s="398"/>
      <c r="G10" s="398"/>
      <c r="H10" s="398"/>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902</v>
      </c>
      <c r="AN10" s="2"/>
      <c r="AO10" s="2"/>
      <c r="AP10" s="2"/>
      <c r="AQ10" s="27"/>
      <c r="AR10" s="2" t="s">
        <v>81</v>
      </c>
      <c r="AS10" s="2" t="s">
        <v>82</v>
      </c>
      <c r="AT10" s="2"/>
      <c r="AU10" s="2"/>
      <c r="AV10" s="2"/>
      <c r="AW10" s="2"/>
      <c r="AX10" s="2"/>
      <c r="AY10" s="2"/>
      <c r="AZ10" s="2"/>
      <c r="BA10" s="44" t="s">
        <v>83</v>
      </c>
      <c r="BB10" s="45" t="str">
        <f>IF(BB8="","",BB8/BB7)</f>
        <v/>
      </c>
      <c r="BC10" s="259"/>
      <c r="BD10" s="30" t="s">
        <v>84</v>
      </c>
    </row>
    <row r="11" spans="1:56" ht="14.25" thickBot="1" x14ac:dyDescent="0.45">
      <c r="A11" s="36" t="s">
        <v>85</v>
      </c>
      <c r="B11" s="37"/>
      <c r="C11" s="46"/>
      <c r="D11" s="20" t="str">
        <f t="shared" si="0"/>
        <v>!入力してください</v>
      </c>
      <c r="E11" s="399" t="s">
        <v>86</v>
      </c>
      <c r="F11" s="398"/>
      <c r="G11" s="398"/>
      <c r="H11" s="398"/>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903</v>
      </c>
      <c r="AN11" s="2" t="s">
        <v>93</v>
      </c>
      <c r="AO11" s="2" t="s">
        <v>94</v>
      </c>
      <c r="AP11" s="2" t="s">
        <v>95</v>
      </c>
      <c r="AQ11" s="35" t="s">
        <v>96</v>
      </c>
      <c r="AR11" s="2"/>
      <c r="AS11" s="2" t="s">
        <v>97</v>
      </c>
      <c r="AT11" s="2"/>
      <c r="AU11" s="2"/>
      <c r="AV11" s="2"/>
      <c r="AW11" s="2"/>
      <c r="AX11" s="2"/>
      <c r="AY11" s="2"/>
      <c r="AZ11" s="2"/>
    </row>
    <row r="12" spans="1:56" ht="14.25" thickBot="1" x14ac:dyDescent="0.45">
      <c r="A12" s="36" t="s">
        <v>98</v>
      </c>
      <c r="B12" s="37"/>
      <c r="C12" s="43"/>
      <c r="D12" s="20" t="str">
        <f>IF(C12="","!入力してください","")</f>
        <v>!入力してください</v>
      </c>
      <c r="E12" s="400" t="s">
        <v>99</v>
      </c>
      <c r="F12" s="398"/>
      <c r="G12" s="398"/>
      <c r="H12" s="398"/>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904</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25" x14ac:dyDescent="0.4">
      <c r="A13" s="50" t="s">
        <v>111</v>
      </c>
      <c r="B13" s="51"/>
      <c r="C13" s="52">
        <f>$B$128</f>
        <v>0</v>
      </c>
      <c r="D13" s="53" t="s">
        <v>112</v>
      </c>
      <c r="E13" s="295"/>
      <c r="F13" s="295"/>
      <c r="G13" s="295"/>
      <c r="H13" s="295"/>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25" x14ac:dyDescent="0.4">
      <c r="A14" s="54" t="s">
        <v>124</v>
      </c>
      <c r="B14" s="55"/>
      <c r="C14" s="52">
        <f>$B$127</f>
        <v>0</v>
      </c>
      <c r="D14" s="57" t="s">
        <v>112</v>
      </c>
      <c r="E14" s="295"/>
      <c r="F14" s="295"/>
      <c r="G14" s="295"/>
      <c r="H14" s="295"/>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25" x14ac:dyDescent="0.4">
      <c r="A15" s="54" t="s">
        <v>140</v>
      </c>
      <c r="B15" s="55"/>
      <c r="C15" s="56">
        <f>C13+C14</f>
        <v>0</v>
      </c>
      <c r="D15" s="57" t="s">
        <v>871</v>
      </c>
      <c r="E15" s="295"/>
      <c r="F15" s="295"/>
      <c r="G15" s="295"/>
      <c r="H15" s="295"/>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4">
      <c r="A16" s="59" t="s">
        <v>150</v>
      </c>
      <c r="B16" s="60"/>
      <c r="C16" s="23"/>
      <c r="D16" s="23"/>
      <c r="E16" s="295"/>
      <c r="F16" s="295"/>
      <c r="G16" s="295"/>
      <c r="H16" s="295"/>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4">
      <c r="A17" s="61" t="s">
        <v>158</v>
      </c>
      <c r="B17" s="62"/>
      <c r="C17" s="63" t="str">
        <f>IF(D150="","",IF(D17&gt;=1.5,"倒壊しない",IF(D17&gt;=1,"一応倒壊しない",IF(D17&gt;=0.7,"倒壊する可能性がある","倒壊する可能性が高い"))))</f>
        <v/>
      </c>
      <c r="D17" s="64">
        <f>AE170</f>
        <v>0</v>
      </c>
      <c r="E17" s="295"/>
      <c r="F17" s="295"/>
      <c r="G17" s="295"/>
      <c r="H17" s="295"/>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4.25" thickBot="1" x14ac:dyDescent="0.45">
      <c r="A18" s="16" t="s">
        <v>165</v>
      </c>
      <c r="B18" s="65"/>
      <c r="C18" s="66"/>
      <c r="D18" s="67"/>
      <c r="E18" s="401" t="s">
        <v>166</v>
      </c>
      <c r="F18" s="398"/>
      <c r="G18" s="398"/>
      <c r="H18" s="398"/>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4.25" thickBot="1" x14ac:dyDescent="0.45">
      <c r="A19" s="18" t="s">
        <v>175</v>
      </c>
      <c r="B19" s="69"/>
      <c r="C19" s="70"/>
      <c r="D19" s="20" t="s">
        <v>176</v>
      </c>
      <c r="E19" s="404"/>
      <c r="F19" s="398"/>
      <c r="G19" s="398"/>
      <c r="H19" s="398"/>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4.25" thickBot="1" x14ac:dyDescent="0.45">
      <c r="A20" s="18" t="s">
        <v>76</v>
      </c>
      <c r="B20" s="69"/>
      <c r="C20" s="71"/>
      <c r="D20" s="20" t="s">
        <v>176</v>
      </c>
      <c r="E20" s="397" t="s">
        <v>182</v>
      </c>
      <c r="F20" s="398"/>
      <c r="G20" s="398"/>
      <c r="H20" s="398"/>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4.25" thickBot="1" x14ac:dyDescent="0.45">
      <c r="A21" s="72" t="s">
        <v>187</v>
      </c>
      <c r="B21" s="73"/>
      <c r="C21" s="74" t="str">
        <f>IF(C19="","",IF((C19=AF7)*AND(C20=AG14),AG9,IF((C19=AF8)*AND(C20=AG14),AG9,(IF((C19=AF10)*AND(C20=AG11),AG7,AG8)))))</f>
        <v/>
      </c>
      <c r="D21" s="75">
        <f>IF(C21=AG9,1.5,1)</f>
        <v>1</v>
      </c>
      <c r="E21" s="399" t="s">
        <v>188</v>
      </c>
      <c r="F21" s="402"/>
      <c r="G21" s="402"/>
      <c r="H21" s="402"/>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4.25" thickBot="1" x14ac:dyDescent="0.45">
      <c r="A22" s="18" t="s">
        <v>192</v>
      </c>
      <c r="B22" s="19"/>
      <c r="C22" s="77"/>
      <c r="D22" s="20" t="str">
        <f>IF(C22="","!入力してください","")</f>
        <v>!入力してください</v>
      </c>
      <c r="E22" s="399" t="s">
        <v>193</v>
      </c>
      <c r="F22" s="402"/>
      <c r="G22" s="402"/>
      <c r="H22" s="402"/>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21.75" thickBot="1" x14ac:dyDescent="0.45">
      <c r="A23" s="78" t="s">
        <v>201</v>
      </c>
      <c r="B23" s="79" t="s">
        <v>202</v>
      </c>
      <c r="C23" s="80"/>
      <c r="D23" s="81" t="s">
        <v>203</v>
      </c>
      <c r="E23" s="403"/>
      <c r="F23" s="398"/>
      <c r="G23" s="398"/>
      <c r="H23" s="398"/>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4.25" thickBot="1" x14ac:dyDescent="0.45">
      <c r="A24" s="82"/>
      <c r="B24" s="83" t="s">
        <v>210</v>
      </c>
      <c r="C24" s="80"/>
      <c r="D24" s="20" t="str">
        <f>IF(C24="","!入力してください","")</f>
        <v>!入力してください</v>
      </c>
      <c r="E24" s="397" t="s">
        <v>211</v>
      </c>
      <c r="F24" s="398"/>
      <c r="G24" s="398"/>
      <c r="H24" s="398"/>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8">
        <f>IF(BB8="",MIN(BB28:BB29),MIN(BB26:BB29))</f>
        <v>0</v>
      </c>
    </row>
    <row r="25" spans="1:58" ht="21.75" thickBot="1" x14ac:dyDescent="0.45">
      <c r="A25" s="18" t="s">
        <v>19</v>
      </c>
      <c r="B25" s="19"/>
      <c r="C25" s="80"/>
      <c r="D25" s="81" t="s">
        <v>220</v>
      </c>
      <c r="E25" s="399" t="s">
        <v>221</v>
      </c>
      <c r="F25" s="398"/>
      <c r="G25" s="398"/>
      <c r="H25" s="398"/>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4.25" thickBot="1" x14ac:dyDescent="0.45">
      <c r="A26" s="18" t="s">
        <v>233</v>
      </c>
      <c r="B26" s="19"/>
      <c r="C26" s="70"/>
      <c r="D26" s="87" t="e">
        <f>VLOOKUP(C26,AK8:AL11,2,FALSE)</f>
        <v>#N/A</v>
      </c>
      <c r="E26" s="399" t="s">
        <v>234</v>
      </c>
      <c r="F26" s="398"/>
      <c r="G26" s="398"/>
      <c r="H26" s="398"/>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0"/>
      <c r="BF26" s="30" t="s">
        <v>241</v>
      </c>
    </row>
    <row r="27" spans="1:58" ht="14.25" thickBot="1" x14ac:dyDescent="0.45">
      <c r="A27" s="18" t="s">
        <v>242</v>
      </c>
      <c r="B27" s="19"/>
      <c r="C27" s="70"/>
      <c r="D27" s="87" t="e">
        <f>VLOOKUP(C27,AK14:AL19,2,FALSE)</f>
        <v>#N/A</v>
      </c>
      <c r="E27" s="403"/>
      <c r="F27" s="398"/>
      <c r="G27" s="398"/>
      <c r="H27" s="398"/>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1"/>
      <c r="BF27" s="30" t="s">
        <v>241</v>
      </c>
    </row>
    <row r="28" spans="1:58" ht="14.25" thickBot="1" x14ac:dyDescent="0.45">
      <c r="A28" s="18" t="s">
        <v>247</v>
      </c>
      <c r="B28" s="19"/>
      <c r="C28" s="70"/>
      <c r="D28" s="87" t="e">
        <f>VLOOKUP(C28,AK23:AL25,2,FALSE)</f>
        <v>#N/A</v>
      </c>
      <c r="E28" s="397" t="s">
        <v>248</v>
      </c>
      <c r="F28" s="398"/>
      <c r="G28" s="398"/>
      <c r="H28" s="398"/>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1"/>
    </row>
    <row r="29" spans="1:58" ht="21.75" thickBot="1" x14ac:dyDescent="0.45">
      <c r="A29" s="72" t="s">
        <v>253</v>
      </c>
      <c r="B29" s="73"/>
      <c r="C29" s="72" t="e">
        <f>IF(D26+D27+D28&gt;=3000,"非常に重い建物",IF(D26+D27+D28&gt;=2000,"重い建物","軽い建物"))</f>
        <v>#N/A</v>
      </c>
      <c r="D29" s="81" t="s">
        <v>254</v>
      </c>
      <c r="E29" s="399" t="s">
        <v>255</v>
      </c>
      <c r="F29" s="398"/>
      <c r="G29" s="398"/>
      <c r="H29" s="398"/>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2">
        <f>SUM(BD26:BD29)</f>
        <v>0</v>
      </c>
    </row>
    <row r="30" spans="1:58" ht="14.25" thickBot="1" x14ac:dyDescent="0.45">
      <c r="A30" s="89" t="s">
        <v>21</v>
      </c>
      <c r="B30" s="69" t="s">
        <v>263</v>
      </c>
      <c r="C30" s="90"/>
      <c r="D30" s="415" t="s">
        <v>905</v>
      </c>
      <c r="E30" s="399" t="s">
        <v>264</v>
      </c>
      <c r="F30" s="398"/>
      <c r="G30" s="398"/>
      <c r="H30" s="398"/>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4.25" thickBot="1" x14ac:dyDescent="0.45">
      <c r="A31" s="82"/>
      <c r="B31" s="69" t="s">
        <v>270</v>
      </c>
      <c r="C31" s="90"/>
      <c r="D31" s="394" t="str">
        <f>IF(C31=AM12,"1.3", IF(C31=AM11, "1.15", "1.0"))</f>
        <v>1.0</v>
      </c>
      <c r="E31" s="404"/>
      <c r="F31" s="398"/>
      <c r="G31" s="398"/>
      <c r="H31" s="398"/>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5" thickBot="1" x14ac:dyDescent="0.45">
      <c r="A32" s="18" t="s">
        <v>118</v>
      </c>
      <c r="B32" s="69"/>
      <c r="C32" s="90"/>
      <c r="D32" s="20" t="str">
        <f>IF(C32="","!入力してください","")</f>
        <v>!入力してください</v>
      </c>
      <c r="E32" s="397" t="s">
        <v>274</v>
      </c>
      <c r="F32" s="398"/>
      <c r="G32" s="398"/>
      <c r="H32" s="398"/>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1"/>
      <c r="AU32" s="91"/>
      <c r="AZ32" s="92" t="s">
        <v>279</v>
      </c>
      <c r="BB32" s="42" t="s">
        <v>280</v>
      </c>
    </row>
    <row r="33" spans="1:64" ht="14.25" thickBot="1" x14ac:dyDescent="0.45">
      <c r="A33" s="89" t="s">
        <v>196</v>
      </c>
      <c r="B33" s="79" t="s">
        <v>196</v>
      </c>
      <c r="C33" s="90"/>
      <c r="D33" s="20" t="str">
        <f>IF(C33="","!入力してください","")</f>
        <v>!入力してください</v>
      </c>
      <c r="E33" s="399" t="s">
        <v>281</v>
      </c>
      <c r="F33" s="398"/>
      <c r="G33" s="398"/>
      <c r="H33" s="398"/>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1"/>
      <c r="AU33" s="91"/>
      <c r="BA33" s="93" t="s">
        <v>287</v>
      </c>
    </row>
    <row r="34" spans="1:64" ht="14.25" thickBot="1" x14ac:dyDescent="0.45">
      <c r="A34" s="82"/>
      <c r="B34" s="79" t="s">
        <v>244</v>
      </c>
      <c r="C34" s="90"/>
      <c r="D34" s="20" t="str">
        <f>IF(C34="","!入力してください","")</f>
        <v>!入力してください</v>
      </c>
      <c r="E34" s="399" t="s">
        <v>288</v>
      </c>
      <c r="F34" s="398"/>
      <c r="G34" s="398"/>
      <c r="H34" s="398"/>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1"/>
      <c r="AU34" s="91"/>
      <c r="AZ34" s="11" t="s">
        <v>291</v>
      </c>
      <c r="BA34" s="28" t="s">
        <v>292</v>
      </c>
      <c r="BB34" s="94">
        <v>1</v>
      </c>
    </row>
    <row r="35" spans="1:64" ht="14.25" thickBot="1" x14ac:dyDescent="0.45">
      <c r="A35" s="18" t="s">
        <v>283</v>
      </c>
      <c r="B35" s="69"/>
      <c r="C35" s="90"/>
      <c r="D35" s="20" t="str">
        <f>IF(C35="","!入力してください","")</f>
        <v>!入力してください</v>
      </c>
      <c r="E35" s="399" t="s">
        <v>293</v>
      </c>
      <c r="F35" s="398"/>
      <c r="G35" s="398"/>
      <c r="H35" s="398"/>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5">
        <v>0.1</v>
      </c>
    </row>
    <row r="36" spans="1:64" ht="14.25" thickBot="1" x14ac:dyDescent="0.45">
      <c r="A36" s="18" t="s">
        <v>300</v>
      </c>
      <c r="B36" s="69"/>
      <c r="C36" s="96"/>
      <c r="D36" s="20" t="str">
        <f>IF(C36="","!入力してください","")</f>
        <v>!入力してください</v>
      </c>
      <c r="E36" s="413"/>
      <c r="F36" s="411"/>
      <c r="G36" s="411"/>
      <c r="H36" s="411"/>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3" t="s">
        <v>304</v>
      </c>
      <c r="BC36" s="93" t="s">
        <v>305</v>
      </c>
      <c r="BF36" s="42" t="s">
        <v>158</v>
      </c>
      <c r="BG36" s="93" t="s">
        <v>304</v>
      </c>
      <c r="BH36" s="93" t="s">
        <v>305</v>
      </c>
    </row>
    <row r="37" spans="1:64" ht="14.25" thickBot="1" x14ac:dyDescent="0.45">
      <c r="A37" s="97" t="s">
        <v>306</v>
      </c>
      <c r="B37" s="98"/>
      <c r="C37" s="67"/>
      <c r="D37" s="99" t="s">
        <v>307</v>
      </c>
      <c r="E37" s="413"/>
      <c r="F37" s="411"/>
      <c r="G37" s="411"/>
      <c r="H37" s="411"/>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0">
        <v>0.7051143405012642</v>
      </c>
      <c r="BC37" s="101">
        <v>1.6386000000000001</v>
      </c>
      <c r="BD37" s="30" t="s">
        <v>312</v>
      </c>
      <c r="BF37" s="102" t="s">
        <v>313</v>
      </c>
      <c r="BG37" s="103">
        <f>$BB$9*$BE$29*$BB$38+BB39</f>
        <v>89</v>
      </c>
      <c r="BH37" s="103">
        <f>$BB$9*$BE$29*$BC$38+BC39</f>
        <v>37</v>
      </c>
    </row>
    <row r="38" spans="1:64" ht="14.25" thickBot="1" x14ac:dyDescent="0.45">
      <c r="A38" s="78" t="s">
        <v>314</v>
      </c>
      <c r="B38" s="79" t="s">
        <v>315</v>
      </c>
      <c r="C38" s="90"/>
      <c r="D38" s="104"/>
      <c r="E38" s="405" t="s">
        <v>316</v>
      </c>
      <c r="F38" s="398"/>
      <c r="G38" s="398"/>
      <c r="H38" s="398"/>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3"/>
      <c r="AO38" s="263"/>
      <c r="AP38" s="2" t="s">
        <v>260</v>
      </c>
      <c r="AQ38" s="35" t="s">
        <v>319</v>
      </c>
      <c r="AR38" s="263"/>
      <c r="AU38" s="2"/>
      <c r="AV38" s="2"/>
      <c r="AW38" s="2"/>
      <c r="AX38" s="2"/>
      <c r="AY38" s="2"/>
      <c r="AZ38" s="11" t="s">
        <v>320</v>
      </c>
      <c r="BA38" s="28" t="s">
        <v>321</v>
      </c>
      <c r="BB38" s="105">
        <f>BB37*((1+BB35)/1.1)*BB34</f>
        <v>0.7051143405012642</v>
      </c>
      <c r="BC38" s="106">
        <f>BC37*((1+BB35)/1.1)*BB34</f>
        <v>1.6386000000000001</v>
      </c>
      <c r="BD38" s="30" t="s">
        <v>322</v>
      </c>
      <c r="BF38" s="28" t="s">
        <v>323</v>
      </c>
      <c r="BG38" s="103">
        <f>$BG$37-BB40</f>
        <v>-53</v>
      </c>
      <c r="BH38" s="103">
        <f>$BH$37-BC40</f>
        <v>-88</v>
      </c>
      <c r="BI38" s="42"/>
    </row>
    <row r="39" spans="1:64" ht="21.75" thickBot="1" x14ac:dyDescent="0.45">
      <c r="A39" s="107"/>
      <c r="B39" s="79" t="s">
        <v>202</v>
      </c>
      <c r="C39" s="90"/>
      <c r="D39" s="108" t="s">
        <v>324</v>
      </c>
      <c r="E39" s="397" t="s">
        <v>325</v>
      </c>
      <c r="F39" s="398"/>
      <c r="G39" s="398"/>
      <c r="H39" s="398"/>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3"/>
      <c r="AO39" s="263"/>
      <c r="AP39" s="2"/>
      <c r="AQ39" s="41" t="s">
        <v>328</v>
      </c>
      <c r="AR39" s="263"/>
      <c r="AU39" s="2"/>
      <c r="AV39" s="2"/>
      <c r="AW39" s="2"/>
      <c r="AX39" s="2"/>
      <c r="AY39" s="2"/>
      <c r="AZ39" s="109" t="s">
        <v>329</v>
      </c>
      <c r="BA39" s="28" t="s">
        <v>330</v>
      </c>
      <c r="BB39" s="110">
        <v>89</v>
      </c>
      <c r="BC39" s="110">
        <v>37</v>
      </c>
      <c r="BD39" s="30" t="s">
        <v>331</v>
      </c>
      <c r="BF39" s="111" t="s">
        <v>332</v>
      </c>
      <c r="BG39" s="103">
        <f>$BG$37+BB40</f>
        <v>231</v>
      </c>
      <c r="BH39" s="103">
        <f>$BH$37+BC40</f>
        <v>162</v>
      </c>
    </row>
    <row r="40" spans="1:64" ht="14.25" thickBot="1" x14ac:dyDescent="0.45">
      <c r="A40" s="78" t="s">
        <v>333</v>
      </c>
      <c r="B40" s="79" t="s">
        <v>315</v>
      </c>
      <c r="C40" s="90"/>
      <c r="D40" s="104"/>
      <c r="E40" s="399" t="s">
        <v>334</v>
      </c>
      <c r="F40" s="398"/>
      <c r="G40" s="398"/>
      <c r="H40" s="398"/>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3"/>
      <c r="AO40" s="2" t="s">
        <v>337</v>
      </c>
      <c r="AP40" s="2" t="s">
        <v>338</v>
      </c>
      <c r="AQ40" s="264"/>
      <c r="AR40" s="263"/>
      <c r="AU40" s="2"/>
      <c r="AV40" s="2"/>
      <c r="AW40" s="2"/>
      <c r="AX40" s="2"/>
      <c r="AY40" s="2"/>
      <c r="AZ40" s="109" t="s">
        <v>339</v>
      </c>
      <c r="BA40" s="112" t="s">
        <v>340</v>
      </c>
      <c r="BB40" s="110">
        <v>142</v>
      </c>
      <c r="BC40" s="110">
        <v>125</v>
      </c>
      <c r="BD40" s="30" t="s">
        <v>331</v>
      </c>
      <c r="BF40" s="111" t="s">
        <v>341</v>
      </c>
      <c r="BG40" s="103">
        <f>$BG$37+BB41</f>
        <v>373</v>
      </c>
      <c r="BH40" s="103">
        <f>$BH$37+BC41</f>
        <v>286</v>
      </c>
    </row>
    <row r="41" spans="1:64" ht="14.25" thickBot="1" x14ac:dyDescent="0.45">
      <c r="A41" s="107"/>
      <c r="B41" s="79" t="s">
        <v>202</v>
      </c>
      <c r="C41" s="90"/>
      <c r="D41" s="113"/>
      <c r="E41" s="399" t="s">
        <v>342</v>
      </c>
      <c r="F41" s="398"/>
      <c r="G41" s="398"/>
      <c r="H41" s="398"/>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3"/>
      <c r="AO41" s="263"/>
      <c r="AP41" s="2" t="s">
        <v>345</v>
      </c>
      <c r="AQ41" s="35" t="s">
        <v>346</v>
      </c>
      <c r="AR41" s="263"/>
      <c r="AS41" s="263"/>
      <c r="AT41" s="263"/>
      <c r="AU41" s="2"/>
      <c r="AV41" s="2"/>
      <c r="AW41" s="2"/>
      <c r="AX41" s="2"/>
      <c r="AY41" s="2"/>
      <c r="AZ41" s="109" t="s">
        <v>347</v>
      </c>
      <c r="BA41" s="114" t="s">
        <v>348</v>
      </c>
      <c r="BB41" s="110">
        <v>284</v>
      </c>
      <c r="BC41" s="115">
        <v>249</v>
      </c>
      <c r="BD41" s="30" t="s">
        <v>331</v>
      </c>
      <c r="BG41" s="116"/>
    </row>
    <row r="42" spans="1:64" ht="14.25" thickBot="1" x14ac:dyDescent="0.45">
      <c r="A42" s="78" t="s">
        <v>349</v>
      </c>
      <c r="B42" s="79" t="s">
        <v>315</v>
      </c>
      <c r="C42" s="90"/>
      <c r="D42" s="104"/>
      <c r="E42" s="399"/>
      <c r="F42" s="398"/>
      <c r="G42" s="398"/>
      <c r="H42" s="398"/>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3"/>
      <c r="AT42" s="263"/>
      <c r="AU42" s="2"/>
      <c r="AV42" s="2"/>
      <c r="AW42" s="2"/>
      <c r="AX42" s="2"/>
      <c r="AY42" s="2"/>
      <c r="AZ42" s="117"/>
      <c r="BA42" s="28" t="s">
        <v>323</v>
      </c>
      <c r="BB42" s="118">
        <f>BB39-BB40</f>
        <v>-53</v>
      </c>
      <c r="BC42" s="118">
        <f>BC39-BC40</f>
        <v>-88</v>
      </c>
      <c r="BD42" s="30" t="s">
        <v>322</v>
      </c>
    </row>
    <row r="43" spans="1:64" ht="14.25" thickBot="1" x14ac:dyDescent="0.45">
      <c r="A43" s="107"/>
      <c r="B43" s="79" t="s">
        <v>202</v>
      </c>
      <c r="C43" s="90"/>
      <c r="D43" s="113"/>
      <c r="E43" s="399" t="s">
        <v>353</v>
      </c>
      <c r="F43" s="398"/>
      <c r="G43" s="398"/>
      <c r="H43" s="398"/>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3"/>
      <c r="AT43" s="263"/>
      <c r="AU43" s="2"/>
      <c r="AV43" s="2"/>
      <c r="AW43" s="2"/>
      <c r="AX43" s="2"/>
      <c r="BA43" s="111" t="s">
        <v>332</v>
      </c>
      <c r="BB43" s="118">
        <f>BB39+BB40</f>
        <v>231</v>
      </c>
      <c r="BC43" s="118">
        <f>BC39+BC40</f>
        <v>162</v>
      </c>
      <c r="BD43" s="30" t="s">
        <v>322</v>
      </c>
      <c r="BF43" s="2"/>
      <c r="BG43" s="117"/>
      <c r="BH43" s="22"/>
      <c r="BI43" s="22"/>
      <c r="BJ43" s="265"/>
      <c r="BK43" s="119"/>
      <c r="BL43" s="119"/>
    </row>
    <row r="44" spans="1:64" ht="14.25" thickBot="1" x14ac:dyDescent="0.45">
      <c r="A44" s="78" t="s">
        <v>355</v>
      </c>
      <c r="B44" s="79" t="s">
        <v>315</v>
      </c>
      <c r="C44" s="90"/>
      <c r="D44" s="104"/>
      <c r="E44" s="399" t="s">
        <v>356</v>
      </c>
      <c r="F44" s="398"/>
      <c r="G44" s="398"/>
      <c r="H44" s="398"/>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1" t="s">
        <v>341</v>
      </c>
      <c r="BB44" s="118">
        <f>BB39+BB41</f>
        <v>373</v>
      </c>
      <c r="BC44" s="118">
        <f>BC43+BC41</f>
        <v>411</v>
      </c>
      <c r="BD44" s="30" t="s">
        <v>322</v>
      </c>
      <c r="BF44" s="2"/>
      <c r="BG44" s="117"/>
      <c r="BH44" s="22"/>
      <c r="BI44" s="265"/>
      <c r="BJ44" s="265"/>
      <c r="BK44" s="91"/>
      <c r="BL44" s="91"/>
    </row>
    <row r="45" spans="1:64" ht="14.25" thickBot="1" x14ac:dyDescent="0.45">
      <c r="A45" s="107"/>
      <c r="B45" s="79" t="s">
        <v>202</v>
      </c>
      <c r="C45" s="120"/>
      <c r="D45" s="121" t="s">
        <v>360</v>
      </c>
      <c r="E45" s="297"/>
      <c r="F45" s="295"/>
      <c r="G45" s="295"/>
      <c r="H45" s="295"/>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1">
        <v>70</v>
      </c>
      <c r="BC45" s="28">
        <v>40</v>
      </c>
      <c r="BD45" s="30" t="s">
        <v>364</v>
      </c>
      <c r="BF45" s="2"/>
      <c r="BG45" s="117"/>
      <c r="BH45" s="22"/>
      <c r="BI45" s="265"/>
      <c r="BJ45" s="265"/>
      <c r="BK45" s="91"/>
      <c r="BL45" s="91"/>
    </row>
    <row r="46" spans="1:64" ht="14.25" thickBot="1" x14ac:dyDescent="0.45">
      <c r="A46" s="18" t="s">
        <v>365</v>
      </c>
      <c r="B46" s="69"/>
      <c r="C46" s="120"/>
      <c r="D46" s="121" t="s">
        <v>366</v>
      </c>
      <c r="E46" s="297"/>
      <c r="F46" s="295"/>
      <c r="G46" s="295"/>
      <c r="H46" s="295"/>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3" t="s">
        <v>368</v>
      </c>
      <c r="AQ46" s="27"/>
      <c r="AR46" s="2"/>
      <c r="AS46" s="2"/>
      <c r="AT46" s="2"/>
      <c r="AU46" s="2"/>
      <c r="AV46" s="2"/>
      <c r="AW46" s="2"/>
      <c r="AX46" s="2"/>
      <c r="BF46" s="2"/>
      <c r="BG46" s="2"/>
      <c r="BH46" s="22"/>
      <c r="BI46" s="265"/>
      <c r="BJ46" s="265"/>
      <c r="BK46" s="265"/>
      <c r="BL46" s="265"/>
    </row>
    <row r="47" spans="1:64" ht="14.25" thickBot="1" x14ac:dyDescent="0.45">
      <c r="A47" s="16" t="s">
        <v>369</v>
      </c>
      <c r="B47" s="65"/>
      <c r="C47" s="67"/>
      <c r="D47" s="67"/>
      <c r="E47" s="297"/>
      <c r="F47" s="295"/>
      <c r="G47" s="295"/>
      <c r="H47" s="295"/>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3" t="s">
        <v>373</v>
      </c>
      <c r="BF47" s="2"/>
      <c r="BG47" s="2"/>
      <c r="BH47" s="22"/>
      <c r="BI47" s="265"/>
      <c r="BJ47" s="122"/>
      <c r="BK47" s="265"/>
      <c r="BL47" s="265"/>
    </row>
    <row r="48" spans="1:64" ht="14.25" thickBot="1" x14ac:dyDescent="0.45">
      <c r="A48" s="18" t="s">
        <v>374</v>
      </c>
      <c r="B48" s="19"/>
      <c r="C48" s="90"/>
      <c r="D48" s="123" t="s">
        <v>375</v>
      </c>
      <c r="E48" s="297"/>
      <c r="F48" s="295"/>
      <c r="G48" s="295"/>
      <c r="H48" s="295"/>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6" t="s">
        <v>378</v>
      </c>
      <c r="BB48" s="267">
        <f>IF(BB24&gt;=1.5,"-",IF($BB$8="",IF(BC38*$BB$9*$BE$29+BC42&lt;$BC$45,$BC$45,BC38*$BB$9*$BE$29+BC42),IF(BB38*$BB$9*$BE$29+BB42&lt;$BB$45,$BB$45,BB38*$BB$9*$BE$29+BB42)))</f>
        <v>40</v>
      </c>
      <c r="BC48" s="268" t="str">
        <f>IF(BB7="","-",IF( BB48="-","-",ROUNDDOWN( BB48,0)))</f>
        <v>-</v>
      </c>
      <c r="BD48" s="379" t="str">
        <f>IF(BC48="-","-",ROUNDUP((BC48+BC49)/2,0))</f>
        <v>-</v>
      </c>
      <c r="BF48" s="2"/>
      <c r="BG48" s="2"/>
      <c r="BH48" s="22"/>
      <c r="BI48" s="124"/>
      <c r="BJ48" s="22"/>
      <c r="BK48" s="22"/>
      <c r="BL48" s="265"/>
    </row>
    <row r="49" spans="1:64" ht="14.25" thickBot="1" x14ac:dyDescent="0.45">
      <c r="A49" s="18" t="s">
        <v>379</v>
      </c>
      <c r="B49" s="19"/>
      <c r="C49" s="90"/>
      <c r="D49" s="123" t="s">
        <v>375</v>
      </c>
      <c r="E49" s="297"/>
      <c r="F49" s="295"/>
      <c r="G49" s="295"/>
      <c r="H49" s="295"/>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6" t="s">
        <v>382</v>
      </c>
      <c r="BB49" s="267">
        <f>IF(BB24&gt;=1.5,"-",IF($BB$8="",IF(BC38*$BB$9*$BE$29+BC43&lt;$BC$45,$BC$45,BC38*$BB$9*$BE$29+BC43),IF(BB38*$BB$9*$BE$29+BB43&lt;$BB$45,$BB$45,BB38*$BB$9*$BE$29+BB43)))</f>
        <v>162</v>
      </c>
      <c r="BC49" s="268" t="str">
        <f>IF(BB7="","-",IF( BB48="-","-",ROUNDDOWN( BB49,0)))</f>
        <v>-</v>
      </c>
      <c r="BF49" s="2"/>
      <c r="BG49" s="2"/>
      <c r="BH49" s="22"/>
      <c r="BI49" s="125"/>
      <c r="BJ49" s="22"/>
      <c r="BK49" s="22"/>
      <c r="BL49" s="265"/>
    </row>
    <row r="50" spans="1:64" ht="14.25" thickBot="1" x14ac:dyDescent="0.45">
      <c r="A50" s="18" t="s">
        <v>383</v>
      </c>
      <c r="B50" s="19"/>
      <c r="C50" s="90"/>
      <c r="D50" s="123" t="s">
        <v>375</v>
      </c>
      <c r="E50" s="297"/>
      <c r="F50" s="295"/>
      <c r="G50" s="295"/>
      <c r="H50" s="295"/>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6" t="s">
        <v>387</v>
      </c>
      <c r="BB50" s="267">
        <f>IF(BB24&gt;=1.5,"-",IF($BB$8="",IF(BC38*$BB$9*$BE$29+BC44&lt;$BC$45,$BC$45,BC38*$BB$9*$BE$29+BC44),IF(BB38*$BB$9*$BE$29+BB44&lt;$BB$45,$BB$45,BB38*$BB$9*$BE$29+BB44)))</f>
        <v>411</v>
      </c>
      <c r="BF50" s="2"/>
      <c r="BG50" s="2"/>
      <c r="BH50" s="22"/>
      <c r="BI50" s="265"/>
      <c r="BJ50" s="22"/>
      <c r="BK50" s="22"/>
      <c r="BL50" s="265"/>
    </row>
    <row r="51" spans="1:64" ht="14.25" thickBot="1" x14ac:dyDescent="0.45">
      <c r="A51" s="18" t="s">
        <v>388</v>
      </c>
      <c r="B51" s="19"/>
      <c r="C51" s="90"/>
      <c r="D51" s="123" t="s">
        <v>375</v>
      </c>
      <c r="E51" s="297"/>
      <c r="F51" s="295"/>
      <c r="G51" s="295"/>
      <c r="H51" s="295"/>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5"/>
      <c r="BI51" s="265"/>
      <c r="BJ51" s="265"/>
      <c r="BK51" s="265"/>
      <c r="BL51" s="265"/>
    </row>
    <row r="52" spans="1:64" ht="14.25" thickBot="1" x14ac:dyDescent="0.45">
      <c r="A52" s="18" t="s">
        <v>391</v>
      </c>
      <c r="B52" s="19"/>
      <c r="C52" s="90"/>
      <c r="D52" s="126"/>
      <c r="E52" s="297"/>
      <c r="F52" s="295"/>
      <c r="G52" s="295"/>
      <c r="H52" s="295"/>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3" t="s">
        <v>393</v>
      </c>
      <c r="AQ52" s="27"/>
      <c r="AR52" s="2"/>
      <c r="AS52" s="2"/>
      <c r="AT52" s="2"/>
      <c r="AU52" s="2"/>
      <c r="AV52" s="2"/>
      <c r="AW52" s="2"/>
      <c r="AX52" s="2"/>
      <c r="BF52" s="2"/>
      <c r="BG52" s="2"/>
      <c r="BH52" s="265"/>
      <c r="BI52" s="265"/>
      <c r="BJ52" s="265"/>
      <c r="BK52" s="265"/>
      <c r="BL52" s="265"/>
    </row>
    <row r="53" spans="1:64" x14ac:dyDescent="0.4">
      <c r="A53" s="16" t="s">
        <v>394</v>
      </c>
      <c r="B53" s="65"/>
      <c r="C53" s="67"/>
      <c r="D53" s="67"/>
      <c r="E53" s="297"/>
      <c r="F53" s="295"/>
      <c r="G53" s="295"/>
      <c r="H53" s="295"/>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3" t="s">
        <v>396</v>
      </c>
      <c r="AQ53" s="35" t="s">
        <v>397</v>
      </c>
      <c r="AR53" s="2"/>
      <c r="AS53" s="2"/>
      <c r="AT53" s="2"/>
      <c r="AU53" s="2"/>
      <c r="AV53" s="2"/>
      <c r="AW53" s="2"/>
      <c r="AX53" s="2"/>
      <c r="BF53" s="2"/>
      <c r="BG53" s="2"/>
      <c r="BI53" s="93"/>
      <c r="BJ53" s="93"/>
    </row>
    <row r="54" spans="1:64" ht="14.25" thickBot="1" x14ac:dyDescent="0.45">
      <c r="A54" s="127" t="s">
        <v>23</v>
      </c>
      <c r="B54" s="128"/>
      <c r="C54" s="129"/>
      <c r="D54" s="130"/>
      <c r="E54" s="401" t="s">
        <v>398</v>
      </c>
      <c r="F54" s="398"/>
      <c r="G54" s="398"/>
      <c r="H54" s="398"/>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3" t="s">
        <v>400</v>
      </c>
      <c r="AQ54" s="41" t="s">
        <v>401</v>
      </c>
      <c r="AR54" s="2"/>
      <c r="AS54" s="2"/>
      <c r="AT54" s="2"/>
      <c r="AU54" s="2"/>
      <c r="AV54" s="2"/>
      <c r="AW54" s="2"/>
      <c r="AX54" s="2"/>
      <c r="BF54" s="2"/>
      <c r="BG54" s="2"/>
    </row>
    <row r="55" spans="1:64" ht="14.25" thickBot="1" x14ac:dyDescent="0.45">
      <c r="A55" s="18" t="s">
        <v>402</v>
      </c>
      <c r="B55" s="19"/>
      <c r="C55" s="90"/>
      <c r="D55" s="20" t="str">
        <f>IF(C55="","!入力してください","")</f>
        <v>!入力してください</v>
      </c>
      <c r="E55" s="397" t="s">
        <v>403</v>
      </c>
      <c r="F55" s="398"/>
      <c r="G55" s="398"/>
      <c r="H55" s="398"/>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3" t="s">
        <v>405</v>
      </c>
      <c r="AQ55" s="27"/>
      <c r="AR55" s="2"/>
      <c r="AS55" s="2"/>
      <c r="AT55" s="2"/>
      <c r="AU55" s="2"/>
      <c r="AV55" s="2"/>
      <c r="AW55" s="2"/>
      <c r="AX55" s="2"/>
      <c r="BF55" s="2"/>
      <c r="BG55" s="2"/>
    </row>
    <row r="56" spans="1:64" ht="14.25" thickBot="1" x14ac:dyDescent="0.45">
      <c r="A56" s="18" t="s">
        <v>406</v>
      </c>
      <c r="B56" s="19"/>
      <c r="C56" s="90"/>
      <c r="D56" s="20" t="str">
        <f>IF(C56="","!入力してください","")</f>
        <v>!入力してください</v>
      </c>
      <c r="E56" s="399" t="s">
        <v>407</v>
      </c>
      <c r="F56" s="398"/>
      <c r="G56" s="398"/>
      <c r="H56" s="398"/>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4.25" thickBot="1" x14ac:dyDescent="0.45">
      <c r="A57" s="97" t="s">
        <v>411</v>
      </c>
      <c r="B57" s="132"/>
      <c r="C57" s="133"/>
      <c r="D57" s="134"/>
      <c r="E57" s="399" t="s">
        <v>412</v>
      </c>
      <c r="F57" s="398"/>
      <c r="G57" s="398"/>
      <c r="H57" s="398"/>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21.75" thickBot="1" x14ac:dyDescent="0.45">
      <c r="A58" s="18" t="s">
        <v>94</v>
      </c>
      <c r="B58" s="19"/>
      <c r="C58" s="90"/>
      <c r="D58" s="81" t="s">
        <v>220</v>
      </c>
      <c r="E58" s="399" t="s">
        <v>416</v>
      </c>
      <c r="F58" s="398"/>
      <c r="G58" s="398"/>
      <c r="H58" s="398"/>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4.25" thickBot="1" x14ac:dyDescent="0.45">
      <c r="A59" s="18" t="s">
        <v>154</v>
      </c>
      <c r="B59" s="19"/>
      <c r="C59" s="90"/>
      <c r="D59" s="135"/>
      <c r="E59" s="297"/>
      <c r="F59" s="295"/>
      <c r="G59" s="295"/>
      <c r="H59" s="295"/>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4.25" thickBot="1" x14ac:dyDescent="0.45">
      <c r="A60" s="18" t="s">
        <v>422</v>
      </c>
      <c r="B60" s="19"/>
      <c r="C60" s="90"/>
      <c r="D60" s="135"/>
      <c r="E60" s="297"/>
      <c r="F60" s="295"/>
      <c r="G60" s="295"/>
      <c r="H60" s="295"/>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4.25" thickBot="1" x14ac:dyDescent="0.45">
      <c r="A61" s="18" t="s">
        <v>236</v>
      </c>
      <c r="B61" s="19"/>
      <c r="C61" s="90"/>
      <c r="D61" s="135"/>
      <c r="E61" s="297"/>
      <c r="F61" s="295"/>
      <c r="G61" s="295"/>
      <c r="H61" s="295"/>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4.25" thickBot="1" x14ac:dyDescent="0.45">
      <c r="A62" s="18" t="s">
        <v>428</v>
      </c>
      <c r="B62" s="19"/>
      <c r="C62" s="90"/>
      <c r="D62" s="135"/>
      <c r="E62" s="297"/>
      <c r="F62" s="295"/>
      <c r="G62" s="295"/>
      <c r="H62" s="295"/>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4.25" thickBot="1" x14ac:dyDescent="0.45">
      <c r="A63" s="18" t="s">
        <v>431</v>
      </c>
      <c r="B63" s="19"/>
      <c r="C63" s="90"/>
      <c r="D63" s="135"/>
      <c r="E63" s="297"/>
      <c r="F63" s="295"/>
      <c r="G63" s="295"/>
      <c r="H63" s="295"/>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4.25" thickBot="1" x14ac:dyDescent="0.45">
      <c r="A64" s="18" t="s">
        <v>434</v>
      </c>
      <c r="B64" s="19"/>
      <c r="C64" s="90"/>
      <c r="D64" s="135"/>
      <c r="E64" s="297"/>
      <c r="F64" s="295"/>
      <c r="G64" s="295"/>
      <c r="H64" s="295"/>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4">
      <c r="A65" s="16" t="s">
        <v>437</v>
      </c>
      <c r="B65" s="65"/>
      <c r="C65" s="67"/>
      <c r="D65" s="67"/>
      <c r="E65" s="401" t="s">
        <v>438</v>
      </c>
      <c r="F65" s="398"/>
      <c r="G65" s="398"/>
      <c r="H65" s="398"/>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4.25" thickBot="1" x14ac:dyDescent="0.45">
      <c r="A66" s="136" t="s">
        <v>441</v>
      </c>
      <c r="B66" s="137"/>
      <c r="C66" s="138" t="s">
        <v>442</v>
      </c>
      <c r="D66" s="139" t="s">
        <v>443</v>
      </c>
      <c r="E66" s="399" t="s">
        <v>444</v>
      </c>
      <c r="F66" s="398"/>
      <c r="G66" s="398"/>
      <c r="H66" s="398"/>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4.25" thickBot="1" x14ac:dyDescent="0.45">
      <c r="A67" s="18" t="s">
        <v>446</v>
      </c>
      <c r="B67" s="19"/>
      <c r="C67" s="90"/>
      <c r="D67" s="140"/>
      <c r="E67" s="399" t="s">
        <v>447</v>
      </c>
      <c r="F67" s="398"/>
      <c r="G67" s="398"/>
      <c r="H67" s="398"/>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4.25" thickBot="1" x14ac:dyDescent="0.45">
      <c r="A68" s="97" t="s">
        <v>451</v>
      </c>
      <c r="B68" s="98"/>
      <c r="C68" s="97"/>
      <c r="D68" s="141"/>
      <c r="E68" s="399" t="s">
        <v>452</v>
      </c>
      <c r="F68" s="398"/>
      <c r="G68" s="398"/>
      <c r="H68" s="398"/>
      <c r="I68" s="2"/>
      <c r="J68" s="2"/>
      <c r="K68" s="2"/>
      <c r="L68" s="2"/>
      <c r="M68" s="2"/>
      <c r="N68" s="2"/>
      <c r="O68" s="2"/>
      <c r="P68" s="2"/>
      <c r="Q68" s="2"/>
      <c r="R68" s="2"/>
      <c r="S68" s="2"/>
      <c r="T68" s="2"/>
      <c r="U68" s="2"/>
      <c r="V68" s="2"/>
      <c r="W68" s="2"/>
      <c r="X68" s="2"/>
      <c r="Y68" s="2" t="s">
        <v>579</v>
      </c>
      <c r="Z68" s="2"/>
      <c r="AA68" s="2"/>
      <c r="AB68" s="2"/>
      <c r="AC68" s="2"/>
      <c r="AD68" s="2" t="str">
        <f>C3</f>
        <v>豊橋市</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4.25" thickBot="1" x14ac:dyDescent="0.45">
      <c r="A69" s="18" t="s">
        <v>453</v>
      </c>
      <c r="B69" s="19"/>
      <c r="C69" s="90"/>
      <c r="D69" s="140"/>
      <c r="E69" s="399" t="s">
        <v>454</v>
      </c>
      <c r="F69" s="398"/>
      <c r="G69" s="398"/>
      <c r="H69" s="398"/>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4.25" thickBot="1" x14ac:dyDescent="0.45">
      <c r="A70" s="18" t="s">
        <v>456</v>
      </c>
      <c r="B70" s="19"/>
      <c r="C70" s="90"/>
      <c r="D70" s="140"/>
      <c r="E70" s="399"/>
      <c r="F70" s="398"/>
      <c r="G70" s="398"/>
      <c r="H70" s="398"/>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4.25" thickBot="1" x14ac:dyDescent="0.45">
      <c r="A71" s="18" t="s">
        <v>459</v>
      </c>
      <c r="B71" s="19"/>
      <c r="C71" s="90"/>
      <c r="D71" s="140"/>
      <c r="E71" s="399" t="s">
        <v>460</v>
      </c>
      <c r="F71" s="398"/>
      <c r="G71" s="398"/>
      <c r="H71" s="398"/>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4.25" thickBot="1" x14ac:dyDescent="0.45">
      <c r="A72" s="18" t="s">
        <v>462</v>
      </c>
      <c r="B72" s="19"/>
      <c r="C72" s="90"/>
      <c r="D72" s="140"/>
      <c r="E72" s="399" t="s">
        <v>463</v>
      </c>
      <c r="F72" s="398"/>
      <c r="G72" s="398"/>
      <c r="H72" s="398"/>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75" thickBot="1" x14ac:dyDescent="0.45">
      <c r="A73" s="18" t="s">
        <v>464</v>
      </c>
      <c r="B73" s="142" t="s">
        <v>465</v>
      </c>
      <c r="C73" s="90"/>
      <c r="D73" s="140"/>
      <c r="E73" s="399" t="s">
        <v>466</v>
      </c>
      <c r="F73" s="398"/>
      <c r="G73" s="398"/>
      <c r="H73" s="398"/>
      <c r="I73" s="2"/>
      <c r="J73" s="2"/>
      <c r="K73" s="2"/>
      <c r="L73" s="2"/>
      <c r="M73" s="2"/>
      <c r="N73" s="2"/>
      <c r="O73" s="2"/>
      <c r="P73" s="2"/>
      <c r="Q73" s="2"/>
      <c r="R73" s="2"/>
      <c r="S73" s="2"/>
      <c r="T73" s="2"/>
      <c r="U73" s="2"/>
      <c r="V73" s="2"/>
      <c r="W73" s="2"/>
      <c r="X73" s="2"/>
      <c r="Y73" s="2" t="s">
        <v>886</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4.25" thickBot="1" x14ac:dyDescent="0.45">
      <c r="A74" s="18" t="s">
        <v>467</v>
      </c>
      <c r="B74" s="255"/>
      <c r="C74" s="143"/>
      <c r="D74" s="140"/>
      <c r="E74" s="297"/>
      <c r="F74" s="295"/>
      <c r="G74" s="295"/>
      <c r="H74" s="295"/>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4.25" thickBot="1" x14ac:dyDescent="0.45">
      <c r="A75" s="18" t="s">
        <v>470</v>
      </c>
      <c r="B75" s="255"/>
      <c r="C75" s="143"/>
      <c r="D75" s="140"/>
      <c r="E75" s="399" t="s">
        <v>471</v>
      </c>
      <c r="F75" s="398"/>
      <c r="G75" s="398"/>
      <c r="H75" s="398"/>
      <c r="I75" s="406"/>
      <c r="J75" s="406"/>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4.25" thickBot="1" x14ac:dyDescent="0.45">
      <c r="A76" s="18" t="s">
        <v>474</v>
      </c>
      <c r="B76" s="255"/>
      <c r="C76" s="143"/>
      <c r="D76" s="140"/>
      <c r="E76" s="399" t="s">
        <v>475</v>
      </c>
      <c r="F76" s="398"/>
      <c r="G76" s="398"/>
      <c r="H76" s="398"/>
      <c r="I76" s="406"/>
      <c r="J76" s="406"/>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4.25" thickBot="1" x14ac:dyDescent="0.45">
      <c r="A77" s="18" t="s">
        <v>477</v>
      </c>
      <c r="B77" s="19"/>
      <c r="C77" s="90"/>
      <c r="D77" s="140"/>
      <c r="E77" s="399" t="s">
        <v>478</v>
      </c>
      <c r="F77" s="398"/>
      <c r="G77" s="398"/>
      <c r="H77" s="398"/>
      <c r="I77" s="406"/>
      <c r="J77" s="406"/>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4.25" thickBot="1" x14ac:dyDescent="0.45">
      <c r="A78" s="18" t="s">
        <v>480</v>
      </c>
      <c r="B78" s="19"/>
      <c r="C78" s="90"/>
      <c r="D78" s="140"/>
      <c r="E78" s="410"/>
      <c r="F78" s="411"/>
      <c r="G78" s="411"/>
      <c r="H78" s="411"/>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4.25" thickBot="1" x14ac:dyDescent="0.45">
      <c r="A79" s="18" t="s">
        <v>482</v>
      </c>
      <c r="B79" s="19"/>
      <c r="C79" s="96"/>
      <c r="D79" s="140"/>
      <c r="E79" s="399" t="s">
        <v>483</v>
      </c>
      <c r="F79" s="398"/>
      <c r="G79" s="398"/>
      <c r="H79" s="398"/>
      <c r="I79" s="406"/>
      <c r="J79" s="406"/>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4.25" thickBot="1" x14ac:dyDescent="0.45">
      <c r="A80" s="97" t="s">
        <v>484</v>
      </c>
      <c r="B80" s="98"/>
      <c r="C80" s="97"/>
      <c r="D80" s="141"/>
      <c r="E80" s="399" t="s">
        <v>485</v>
      </c>
      <c r="F80" s="398"/>
      <c r="G80" s="398"/>
      <c r="H80" s="398"/>
      <c r="I80" s="406"/>
      <c r="J80" s="406"/>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4.25" thickBot="1" x14ac:dyDescent="0.45">
      <c r="A81" s="18" t="s">
        <v>486</v>
      </c>
      <c r="B81" s="19"/>
      <c r="C81" s="96"/>
      <c r="D81" s="140"/>
      <c r="E81" s="399" t="s">
        <v>487</v>
      </c>
      <c r="F81" s="398"/>
      <c r="G81" s="398"/>
      <c r="H81" s="398"/>
      <c r="I81" s="406"/>
      <c r="J81" s="406"/>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4.25" thickBot="1" x14ac:dyDescent="0.45">
      <c r="A82" s="18" t="s">
        <v>409</v>
      </c>
      <c r="B82" s="19"/>
      <c r="C82" s="90"/>
      <c r="D82" s="140"/>
      <c r="E82" s="399" t="s">
        <v>489</v>
      </c>
      <c r="F82" s="398"/>
      <c r="G82" s="398"/>
      <c r="H82" s="398"/>
      <c r="I82" s="406"/>
      <c r="J82" s="406"/>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4.25" thickBot="1" x14ac:dyDescent="0.45">
      <c r="A83" s="18" t="s">
        <v>491</v>
      </c>
      <c r="B83" s="19"/>
      <c r="C83" s="96"/>
      <c r="D83" s="140"/>
      <c r="E83" s="412"/>
      <c r="F83" s="411"/>
      <c r="G83" s="411"/>
      <c r="H83" s="411"/>
      <c r="I83" s="23"/>
      <c r="J83" s="23"/>
      <c r="K83" s="23"/>
      <c r="L83" s="2"/>
      <c r="M83" s="2"/>
      <c r="N83" s="2"/>
      <c r="O83" s="2"/>
      <c r="P83" s="2"/>
      <c r="Q83" s="2"/>
      <c r="R83" s="2"/>
      <c r="S83" s="2"/>
      <c r="T83" s="2"/>
      <c r="U83" s="2"/>
      <c r="V83" s="2"/>
      <c r="W83" s="2"/>
      <c r="X83" s="2"/>
      <c r="Y83" s="2" t="s">
        <v>883</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4">
      <c r="A84" s="16" t="s">
        <v>493</v>
      </c>
      <c r="B84" s="65"/>
      <c r="C84" s="67"/>
      <c r="D84" s="67"/>
      <c r="E84" s="401" t="s">
        <v>494</v>
      </c>
      <c r="F84" s="407"/>
      <c r="G84" s="398"/>
      <c r="H84" s="398"/>
      <c r="I84" s="406"/>
      <c r="J84" s="406"/>
      <c r="K84" s="23"/>
      <c r="L84" s="2"/>
      <c r="M84" s="2"/>
      <c r="N84" s="2"/>
      <c r="O84" s="2"/>
      <c r="P84" s="2"/>
      <c r="Q84" s="2"/>
      <c r="R84" s="2"/>
      <c r="S84" s="2"/>
      <c r="T84" s="2"/>
      <c r="U84" s="2"/>
      <c r="V84" s="2"/>
      <c r="W84" s="2"/>
      <c r="X84" s="2"/>
      <c r="Y84" s="2" t="s">
        <v>884</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4.25" thickBot="1" x14ac:dyDescent="0.45">
      <c r="A85" s="127" t="s">
        <v>495</v>
      </c>
      <c r="B85" s="144" t="s">
        <v>496</v>
      </c>
      <c r="C85" s="127" t="s">
        <v>497</v>
      </c>
      <c r="D85" s="145"/>
      <c r="E85" s="399" t="s">
        <v>498</v>
      </c>
      <c r="F85" s="408"/>
      <c r="G85" s="409"/>
      <c r="H85" s="398"/>
      <c r="I85" s="406"/>
      <c r="J85" s="406"/>
      <c r="K85" s="23"/>
      <c r="L85" s="2"/>
      <c r="M85" s="2"/>
      <c r="N85" s="2"/>
      <c r="O85" s="2"/>
      <c r="P85" s="2"/>
      <c r="Q85" s="2"/>
      <c r="R85" s="2"/>
      <c r="S85" s="2"/>
      <c r="T85" s="2"/>
      <c r="U85" s="2"/>
      <c r="V85" s="2"/>
      <c r="W85" s="2"/>
      <c r="X85" s="2"/>
      <c r="Y85" s="2" t="s">
        <v>885</v>
      </c>
      <c r="Z85" s="2"/>
      <c r="AA85" s="2"/>
      <c r="AB85" s="2"/>
      <c r="AC85" s="2"/>
      <c r="AD85" s="2" t="s">
        <v>159</v>
      </c>
      <c r="AE85" s="2" t="s">
        <v>472</v>
      </c>
      <c r="AF85" s="2"/>
      <c r="AG85" s="2"/>
      <c r="AH85" s="2"/>
      <c r="AI85" s="111" t="s">
        <v>499</v>
      </c>
      <c r="AJ85" s="111" t="s">
        <v>25</v>
      </c>
      <c r="AK85" s="111" t="s">
        <v>500</v>
      </c>
      <c r="AL85" s="2"/>
      <c r="AM85" s="2"/>
      <c r="AN85" s="2"/>
      <c r="AO85" s="2"/>
      <c r="AP85" s="2"/>
      <c r="AQ85" s="2"/>
      <c r="AR85" s="2"/>
      <c r="AS85" s="2"/>
      <c r="AT85" s="2"/>
      <c r="AU85" s="2"/>
      <c r="AV85" s="2"/>
      <c r="AW85" s="2"/>
      <c r="AX85" s="2"/>
      <c r="AY85" s="2"/>
      <c r="AZ85" s="2"/>
      <c r="BA85" s="2"/>
      <c r="BB85" s="2"/>
    </row>
    <row r="86" spans="1:54" ht="14.25" thickBot="1" x14ac:dyDescent="0.45">
      <c r="A86" s="18" t="s">
        <v>501</v>
      </c>
      <c r="B86" s="438"/>
      <c r="C86" s="147"/>
      <c r="D86" s="148"/>
      <c r="E86" s="399" t="s">
        <v>502</v>
      </c>
      <c r="F86" s="408"/>
      <c r="G86" s="409"/>
      <c r="H86" s="398"/>
      <c r="I86" s="406"/>
      <c r="J86" s="406"/>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1">
        <f>IF(C86=AQ8,2,0)</f>
        <v>0</v>
      </c>
      <c r="AK86" s="26">
        <f>IF((AJ86+AJ87)&gt;=2,2,0)</f>
        <v>0</v>
      </c>
      <c r="AL86" s="2"/>
      <c r="AM86" s="2"/>
      <c r="AN86" s="2"/>
      <c r="AO86" s="2"/>
      <c r="AP86" s="2"/>
      <c r="AQ86" s="2"/>
      <c r="AR86" s="2"/>
      <c r="AS86" s="2"/>
      <c r="AT86" s="2"/>
      <c r="AU86" s="2"/>
      <c r="AV86" s="2"/>
      <c r="AW86" s="2"/>
      <c r="AX86" s="2"/>
      <c r="AY86" s="2"/>
      <c r="AZ86" s="2"/>
      <c r="BA86" s="2"/>
      <c r="BB86" s="2"/>
    </row>
    <row r="87" spans="1:54" ht="14.25" thickBot="1" x14ac:dyDescent="0.45">
      <c r="A87" s="18" t="s">
        <v>504</v>
      </c>
      <c r="B87" s="438"/>
      <c r="C87" s="147"/>
      <c r="D87" s="148"/>
      <c r="E87" s="404"/>
      <c r="F87" s="409"/>
      <c r="G87" s="409"/>
      <c r="H87" s="398"/>
      <c r="I87" s="406"/>
      <c r="J87" s="406"/>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1">
        <f>IF(C87=AQ11,2,0)</f>
        <v>0</v>
      </c>
      <c r="AK87" s="40"/>
      <c r="AL87" s="2"/>
      <c r="AM87" s="2"/>
      <c r="AN87" s="2"/>
      <c r="AO87" s="2"/>
      <c r="AP87" s="2"/>
      <c r="AQ87" s="2"/>
      <c r="AR87" s="2"/>
      <c r="AS87" s="2"/>
      <c r="AT87" s="2"/>
      <c r="AU87" s="2"/>
      <c r="AV87" s="2"/>
      <c r="AW87" s="2"/>
      <c r="AX87" s="2"/>
      <c r="AY87" s="2"/>
      <c r="AZ87" s="2"/>
      <c r="BA87" s="2"/>
      <c r="BB87" s="2"/>
    </row>
    <row r="88" spans="1:54" ht="14.25" thickBot="1" x14ac:dyDescent="0.45">
      <c r="A88" s="18" t="s">
        <v>506</v>
      </c>
      <c r="B88" s="255"/>
      <c r="C88" s="147"/>
      <c r="D88" s="149"/>
      <c r="E88" s="399" t="s">
        <v>507</v>
      </c>
      <c r="F88" s="409"/>
      <c r="G88" s="409"/>
      <c r="H88" s="398"/>
      <c r="I88" s="406"/>
      <c r="J88" s="406"/>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1">
        <f>IF(B88="有",2,0)</f>
        <v>0</v>
      </c>
      <c r="AJ88" s="111">
        <f>IF(C88=AQ14,2,0)</f>
        <v>0</v>
      </c>
      <c r="AK88" s="111">
        <f>AJ88</f>
        <v>0</v>
      </c>
      <c r="AL88" s="2"/>
      <c r="AM88" s="2"/>
      <c r="AN88" s="2"/>
      <c r="AO88" s="2"/>
      <c r="AP88" s="2"/>
      <c r="AQ88" s="2"/>
      <c r="AR88" s="2"/>
      <c r="AS88" s="2"/>
      <c r="AT88" s="2"/>
      <c r="AU88" s="2"/>
      <c r="AV88" s="2"/>
      <c r="AW88" s="2"/>
      <c r="AX88" s="2"/>
      <c r="AY88" s="2"/>
      <c r="AZ88" s="2"/>
      <c r="BA88" s="2"/>
      <c r="BB88" s="2"/>
    </row>
    <row r="89" spans="1:54" ht="14.25" thickBot="1" x14ac:dyDescent="0.45">
      <c r="A89" s="18" t="s">
        <v>509</v>
      </c>
      <c r="B89" s="150"/>
      <c r="C89" s="147"/>
      <c r="D89" s="149"/>
      <c r="E89" s="399" t="s">
        <v>510</v>
      </c>
      <c r="F89" s="409"/>
      <c r="G89" s="409"/>
      <c r="H89" s="398"/>
      <c r="I89" s="406"/>
      <c r="J89" s="406"/>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1">
        <f>IF(B89="有",2,0)</f>
        <v>0</v>
      </c>
      <c r="AJ89" s="111">
        <f>IF(C89=AQ14,2,0)</f>
        <v>0</v>
      </c>
      <c r="AK89" s="111">
        <f>AJ89</f>
        <v>0</v>
      </c>
      <c r="AL89" s="2"/>
      <c r="AM89" s="2"/>
      <c r="AN89" s="2"/>
      <c r="AO89" s="2"/>
      <c r="AP89" s="2"/>
      <c r="AQ89" s="2"/>
      <c r="AR89" s="2"/>
      <c r="AS89" s="2"/>
      <c r="AT89" s="2"/>
      <c r="AU89" s="2"/>
      <c r="AV89" s="2"/>
      <c r="AW89" s="2"/>
      <c r="AX89" s="2"/>
      <c r="AY89" s="2"/>
      <c r="AZ89" s="2"/>
      <c r="BA89" s="2"/>
      <c r="BB89" s="2"/>
    </row>
    <row r="90" spans="1:54" ht="14.25" thickBot="1" x14ac:dyDescent="0.45">
      <c r="A90" s="18" t="s">
        <v>512</v>
      </c>
      <c r="B90" s="438"/>
      <c r="C90" s="147"/>
      <c r="D90" s="149"/>
      <c r="E90" s="404"/>
      <c r="F90" s="409"/>
      <c r="G90" s="409"/>
      <c r="H90" s="398"/>
      <c r="I90" s="406"/>
      <c r="J90" s="406"/>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1">
        <f>IF(C90=AQ17,4,0)</f>
        <v>0</v>
      </c>
      <c r="AK90" s="26">
        <f>IF((AJ90+AJ91+AJ92+AJ93)&gt;=4,4,0)</f>
        <v>0</v>
      </c>
      <c r="AL90" s="2"/>
      <c r="AM90" s="2"/>
      <c r="AN90" s="2"/>
      <c r="AO90" s="2"/>
      <c r="AP90" s="2"/>
      <c r="AQ90" s="2"/>
      <c r="AR90" s="2"/>
      <c r="AS90" s="2"/>
      <c r="AT90" s="2"/>
      <c r="AU90" s="2"/>
      <c r="AV90" s="2"/>
      <c r="AW90" s="2"/>
      <c r="AX90" s="2"/>
      <c r="AY90" s="2"/>
      <c r="AZ90" s="2"/>
      <c r="BA90" s="2"/>
      <c r="BB90" s="2"/>
    </row>
    <row r="91" spans="1:54" ht="14.25" thickBot="1" x14ac:dyDescent="0.45">
      <c r="A91" s="18" t="s">
        <v>514</v>
      </c>
      <c r="B91" s="438"/>
      <c r="C91" s="147"/>
      <c r="D91" s="149"/>
      <c r="E91" s="397" t="s">
        <v>515</v>
      </c>
      <c r="F91" s="409"/>
      <c r="G91" s="409"/>
      <c r="H91" s="398"/>
      <c r="I91" s="406"/>
      <c r="J91" s="406"/>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1">
        <f>IF(C91=AQ20,4,0)</f>
        <v>0</v>
      </c>
      <c r="AK91" s="34"/>
      <c r="AL91" s="2"/>
      <c r="AM91" s="2"/>
      <c r="AN91" s="2"/>
      <c r="AO91" s="2"/>
      <c r="AP91" s="2"/>
      <c r="AQ91" s="2"/>
      <c r="AR91" s="2"/>
      <c r="AS91" s="2"/>
      <c r="AT91" s="2"/>
      <c r="AU91" s="2"/>
      <c r="AV91" s="2"/>
      <c r="AW91" s="2"/>
      <c r="AX91" s="2"/>
      <c r="AY91" s="2"/>
      <c r="AZ91" s="2"/>
      <c r="BA91" s="2"/>
      <c r="BB91" s="2"/>
    </row>
    <row r="92" spans="1:54" ht="14.25" thickBot="1" x14ac:dyDescent="0.45">
      <c r="A92" s="18" t="s">
        <v>516</v>
      </c>
      <c r="B92" s="438"/>
      <c r="C92" s="147"/>
      <c r="D92" s="149"/>
      <c r="E92" s="399" t="s">
        <v>517</v>
      </c>
      <c r="F92" s="409"/>
      <c r="G92" s="409"/>
      <c r="H92" s="398"/>
      <c r="I92" s="406"/>
      <c r="J92" s="406"/>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1">
        <f>IF(C92=AQ38,4,0)</f>
        <v>0</v>
      </c>
      <c r="AK92" s="34"/>
      <c r="AL92" s="2"/>
      <c r="AM92" s="2"/>
      <c r="AN92" s="2"/>
      <c r="AO92" s="2"/>
      <c r="AP92" s="2"/>
      <c r="AQ92" s="2"/>
      <c r="AR92" s="2"/>
      <c r="AS92" s="2"/>
      <c r="AT92" s="2"/>
      <c r="AU92" s="2"/>
      <c r="AV92" s="2"/>
      <c r="AW92" s="2"/>
      <c r="AX92" s="2"/>
      <c r="AY92" s="2"/>
      <c r="AZ92" s="2"/>
      <c r="BA92" s="2"/>
      <c r="BB92" s="2"/>
    </row>
    <row r="93" spans="1:54" ht="14.25" thickBot="1" x14ac:dyDescent="0.45">
      <c r="A93" s="18" t="s">
        <v>518</v>
      </c>
      <c r="B93" s="438"/>
      <c r="C93" s="147"/>
      <c r="D93" s="149"/>
      <c r="E93" s="399" t="s">
        <v>519</v>
      </c>
      <c r="F93" s="409"/>
      <c r="G93" s="409"/>
      <c r="H93" s="398"/>
      <c r="I93" s="406"/>
      <c r="J93" s="406"/>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1">
        <f>IF(C93=AQ26,4,0)</f>
        <v>0</v>
      </c>
      <c r="AK93" s="40"/>
      <c r="AL93" s="2"/>
      <c r="AM93" s="2"/>
      <c r="AN93" s="2"/>
      <c r="AO93" s="2"/>
      <c r="AP93" s="2"/>
      <c r="AQ93" s="2"/>
      <c r="AR93" s="2"/>
      <c r="AS93" s="2"/>
      <c r="AT93" s="2"/>
      <c r="AU93" s="2"/>
      <c r="AV93" s="2"/>
      <c r="AW93" s="2"/>
      <c r="AX93" s="2"/>
      <c r="AY93" s="2"/>
      <c r="AZ93" s="2"/>
      <c r="BA93" s="2"/>
      <c r="BB93" s="2"/>
    </row>
    <row r="94" spans="1:54" ht="14.25" thickBot="1" x14ac:dyDescent="0.45">
      <c r="A94" s="18" t="s">
        <v>520</v>
      </c>
      <c r="B94" s="255"/>
      <c r="C94" s="147"/>
      <c r="D94" s="149"/>
      <c r="E94" s="399"/>
      <c r="F94" s="409"/>
      <c r="G94" s="409"/>
      <c r="H94" s="398"/>
      <c r="I94" s="406"/>
      <c r="J94" s="406"/>
      <c r="K94" s="23"/>
      <c r="L94" s="2"/>
      <c r="M94" s="2"/>
      <c r="N94" s="2"/>
      <c r="O94" s="2"/>
      <c r="P94" s="2"/>
      <c r="Q94" s="2"/>
      <c r="R94" s="2"/>
      <c r="S94" s="2"/>
      <c r="T94" s="2"/>
      <c r="U94" s="2"/>
      <c r="V94" s="2"/>
      <c r="W94" s="2"/>
      <c r="X94" s="2"/>
      <c r="Y94" s="2"/>
      <c r="Z94" s="2"/>
      <c r="AA94" s="2"/>
      <c r="AB94" s="2"/>
      <c r="AC94" s="2"/>
      <c r="AD94" s="2" t="s">
        <v>235</v>
      </c>
      <c r="AE94" s="2"/>
      <c r="AF94" s="2"/>
      <c r="AG94" s="2"/>
      <c r="AH94" s="2"/>
      <c r="AI94" s="111">
        <f>IF(B94="有",2,0)</f>
        <v>0</v>
      </c>
      <c r="AJ94" s="111">
        <f>IF(C94=AQ29,2,0)</f>
        <v>0</v>
      </c>
      <c r="AK94" s="111">
        <f>AJ94</f>
        <v>0</v>
      </c>
      <c r="AL94" s="2"/>
      <c r="AM94" s="2"/>
      <c r="AN94" s="2"/>
      <c r="AO94" s="2"/>
      <c r="AP94" s="2"/>
      <c r="AQ94" s="2"/>
      <c r="AR94" s="2"/>
      <c r="AS94" s="2"/>
      <c r="AT94" s="2"/>
      <c r="AU94" s="2"/>
      <c r="AV94" s="2"/>
      <c r="AW94" s="2"/>
      <c r="AX94" s="2"/>
      <c r="AY94" s="2"/>
      <c r="AZ94" s="2"/>
      <c r="BA94" s="2"/>
      <c r="BB94" s="2"/>
    </row>
    <row r="95" spans="1:54" ht="14.25" thickBot="1" x14ac:dyDescent="0.45">
      <c r="A95" s="151" t="s">
        <v>521</v>
      </c>
      <c r="B95" s="438"/>
      <c r="C95" s="147"/>
      <c r="D95" s="149"/>
      <c r="E95" s="397" t="s">
        <v>522</v>
      </c>
      <c r="F95" s="409"/>
      <c r="G95" s="409"/>
      <c r="H95" s="398"/>
      <c r="I95" s="406"/>
      <c r="J95" s="406"/>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1">
        <f>IF(C95=AQ32,1,0)</f>
        <v>0</v>
      </c>
      <c r="AK95" s="26">
        <f>IF((AJ95+AJ96+AJ97)&gt;=1,1,0)</f>
        <v>0</v>
      </c>
      <c r="AL95" s="2"/>
      <c r="AM95" s="2"/>
      <c r="AN95" s="2"/>
      <c r="AO95" s="2"/>
      <c r="AP95" s="2"/>
      <c r="AQ95" s="2"/>
      <c r="AR95" s="2"/>
      <c r="AS95" s="2"/>
      <c r="AT95" s="2"/>
      <c r="AU95" s="2"/>
      <c r="AV95" s="2"/>
      <c r="AW95" s="2"/>
      <c r="AX95" s="2"/>
      <c r="AY95" s="2"/>
      <c r="AZ95" s="2"/>
      <c r="BA95" s="2"/>
      <c r="BB95" s="2"/>
    </row>
    <row r="96" spans="1:54" ht="14.25" thickBot="1" x14ac:dyDescent="0.45">
      <c r="A96" s="151" t="s">
        <v>523</v>
      </c>
      <c r="B96" s="438"/>
      <c r="C96" s="147"/>
      <c r="D96" s="149"/>
      <c r="E96" s="399" t="s">
        <v>524</v>
      </c>
      <c r="F96" s="409"/>
      <c r="G96" s="409"/>
      <c r="H96" s="398"/>
      <c r="I96" s="406"/>
      <c r="J96" s="406"/>
      <c r="K96" s="406"/>
      <c r="L96" s="2"/>
      <c r="M96" s="2"/>
      <c r="N96" s="2"/>
      <c r="O96" s="2"/>
      <c r="P96" s="2"/>
      <c r="Q96" s="2"/>
      <c r="R96" s="2"/>
      <c r="S96" s="2"/>
      <c r="T96" s="2"/>
      <c r="U96" s="2"/>
      <c r="V96" s="2"/>
      <c r="W96" s="2"/>
      <c r="X96" s="2"/>
      <c r="Y96" s="2"/>
      <c r="Z96" s="2"/>
      <c r="AA96" s="2"/>
      <c r="AB96" s="2"/>
      <c r="AC96" s="2"/>
      <c r="AD96" s="2" t="s">
        <v>249</v>
      </c>
      <c r="AE96" s="2"/>
      <c r="AF96" s="2"/>
      <c r="AG96" s="2"/>
      <c r="AH96" s="2"/>
      <c r="AI96" s="34"/>
      <c r="AJ96" s="111">
        <f>IF(C96=AQ35,1,0)</f>
        <v>0</v>
      </c>
      <c r="AK96" s="34"/>
      <c r="AL96" s="2"/>
      <c r="AM96" s="2"/>
      <c r="AN96" s="2"/>
      <c r="AO96" s="2"/>
      <c r="AP96" s="2"/>
      <c r="AQ96" s="2"/>
      <c r="AR96" s="2"/>
      <c r="AS96" s="2"/>
      <c r="AT96" s="2"/>
      <c r="AU96" s="2"/>
      <c r="AV96" s="2"/>
      <c r="AW96" s="2"/>
      <c r="AX96" s="2"/>
      <c r="AY96" s="2"/>
      <c r="AZ96" s="2"/>
      <c r="BA96" s="2"/>
      <c r="BB96" s="2"/>
    </row>
    <row r="97" spans="1:54" ht="14.25" thickBot="1" x14ac:dyDescent="0.45">
      <c r="A97" s="151" t="s">
        <v>525</v>
      </c>
      <c r="B97" s="438"/>
      <c r="C97" s="147"/>
      <c r="D97" s="149"/>
      <c r="E97" s="399" t="s">
        <v>526</v>
      </c>
      <c r="F97" s="409"/>
      <c r="G97" s="409"/>
      <c r="H97" s="398"/>
      <c r="I97" s="406"/>
      <c r="J97" s="406"/>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1">
        <f>IF(C97=AQ38,1,0)</f>
        <v>0</v>
      </c>
      <c r="AK97" s="40"/>
      <c r="AL97" s="2"/>
      <c r="AM97" s="2"/>
      <c r="AN97" s="2"/>
      <c r="AO97" s="2"/>
      <c r="AP97" s="2"/>
      <c r="AQ97" s="2"/>
      <c r="AR97" s="2"/>
      <c r="AS97" s="2"/>
      <c r="AT97" s="2"/>
      <c r="AU97" s="2"/>
      <c r="AV97" s="2"/>
      <c r="AW97" s="2"/>
      <c r="AX97" s="2"/>
      <c r="AY97" s="2"/>
      <c r="AZ97" s="2"/>
      <c r="BA97" s="2"/>
      <c r="BB97" s="2"/>
    </row>
    <row r="98" spans="1:54" ht="14.25" thickBot="1" x14ac:dyDescent="0.45">
      <c r="A98" s="151" t="s">
        <v>527</v>
      </c>
      <c r="B98" s="255"/>
      <c r="C98" s="147"/>
      <c r="D98" s="149"/>
      <c r="E98" s="399"/>
      <c r="F98" s="409"/>
      <c r="G98" s="409"/>
      <c r="H98" s="398"/>
      <c r="I98" s="406"/>
      <c r="J98" s="406"/>
      <c r="K98" s="23"/>
      <c r="L98" s="2"/>
      <c r="M98" s="2"/>
      <c r="N98" s="2"/>
      <c r="O98" s="2"/>
      <c r="P98" s="2"/>
      <c r="Q98" s="2"/>
      <c r="R98" s="2"/>
      <c r="S98" s="2"/>
      <c r="T98" s="2"/>
      <c r="U98" s="2"/>
      <c r="V98" s="2"/>
      <c r="W98" s="2"/>
      <c r="X98" s="2"/>
      <c r="Y98" s="2"/>
      <c r="Z98" s="2"/>
      <c r="AA98" s="2"/>
      <c r="AB98" s="2"/>
      <c r="AC98" s="2"/>
      <c r="AD98" s="2" t="s">
        <v>265</v>
      </c>
      <c r="AE98" s="2"/>
      <c r="AF98" s="2"/>
      <c r="AG98" s="2"/>
      <c r="AH98" s="2"/>
      <c r="AI98" s="111">
        <f>IF(B98="有",1,0)</f>
        <v>0</v>
      </c>
      <c r="AJ98" s="111">
        <f>IF(C98=AQ41,1,0)</f>
        <v>0</v>
      </c>
      <c r="AK98" s="111">
        <f>AJ98</f>
        <v>0</v>
      </c>
      <c r="AL98" s="2"/>
      <c r="AM98" s="2"/>
      <c r="AN98" s="2"/>
      <c r="AO98" s="2"/>
      <c r="AP98" s="2"/>
      <c r="AQ98" s="2"/>
      <c r="AR98" s="2"/>
      <c r="AS98" s="2"/>
      <c r="AT98" s="2"/>
      <c r="AU98" s="2"/>
      <c r="AV98" s="2"/>
      <c r="AW98" s="2"/>
      <c r="AX98" s="2"/>
      <c r="AY98" s="2"/>
      <c r="AZ98" s="2"/>
      <c r="BA98" s="2"/>
      <c r="BB98" s="2"/>
    </row>
    <row r="99" spans="1:54" ht="14.25" thickBot="1" x14ac:dyDescent="0.45">
      <c r="A99" s="18" t="s">
        <v>528</v>
      </c>
      <c r="B99" s="255"/>
      <c r="C99" s="147"/>
      <c r="D99" s="149"/>
      <c r="E99" s="397" t="s">
        <v>529</v>
      </c>
      <c r="F99" s="409"/>
      <c r="G99" s="409"/>
      <c r="H99" s="398"/>
      <c r="I99" s="406"/>
      <c r="J99" s="406"/>
      <c r="K99" s="23"/>
      <c r="L99" s="2"/>
      <c r="M99" s="2"/>
      <c r="N99" s="2"/>
      <c r="O99" s="2"/>
      <c r="P99" s="2"/>
      <c r="Q99" s="2"/>
      <c r="R99" s="2"/>
      <c r="S99" s="2"/>
      <c r="T99" s="2"/>
      <c r="U99" s="2"/>
      <c r="V99" s="2"/>
      <c r="W99" s="2"/>
      <c r="X99" s="2"/>
      <c r="Y99" s="2"/>
      <c r="Z99" s="2"/>
      <c r="AA99" s="2"/>
      <c r="AB99" s="2"/>
      <c r="AC99" s="2"/>
      <c r="AD99" s="2" t="s">
        <v>271</v>
      </c>
      <c r="AE99" s="2"/>
      <c r="AF99" s="2"/>
      <c r="AG99" s="2"/>
      <c r="AH99" s="2"/>
      <c r="AI99" s="111">
        <f>IF(B99="有",1,0)</f>
        <v>0</v>
      </c>
      <c r="AJ99" s="111">
        <f>IF(C99=AQ44,1,0)</f>
        <v>0</v>
      </c>
      <c r="AK99" s="111">
        <f>AJ99</f>
        <v>0</v>
      </c>
      <c r="AL99" s="2"/>
      <c r="AM99" s="2"/>
      <c r="AN99" s="2"/>
      <c r="AO99" s="2"/>
      <c r="AP99" s="2"/>
      <c r="AQ99" s="2"/>
      <c r="AR99" s="2"/>
      <c r="AS99" s="2"/>
      <c r="AT99" s="2"/>
      <c r="AU99" s="2"/>
      <c r="AV99" s="2"/>
      <c r="AW99" s="2"/>
      <c r="AX99" s="2"/>
      <c r="AY99" s="2"/>
      <c r="AZ99" s="2"/>
      <c r="BA99" s="2"/>
      <c r="BB99" s="2"/>
    </row>
    <row r="100" spans="1:54" ht="14.25" thickBot="1" x14ac:dyDescent="0.45">
      <c r="A100" s="18" t="s">
        <v>530</v>
      </c>
      <c r="B100" s="255"/>
      <c r="C100" s="147"/>
      <c r="D100" s="149"/>
      <c r="E100" s="399" t="s">
        <v>531</v>
      </c>
      <c r="F100" s="409"/>
      <c r="G100" s="409"/>
      <c r="H100" s="398"/>
      <c r="I100" s="406"/>
      <c r="J100" s="406"/>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1">
        <f>IF(B100="有",2,0)</f>
        <v>0</v>
      </c>
      <c r="AJ100" s="111">
        <f>IF(C100=AQ47,2,0)</f>
        <v>0</v>
      </c>
      <c r="AK100" s="111">
        <f>AJ100</f>
        <v>0</v>
      </c>
      <c r="AL100" s="2"/>
      <c r="AM100" s="2"/>
      <c r="AN100" s="2"/>
      <c r="AO100" s="2"/>
      <c r="AP100" s="2"/>
      <c r="AQ100" s="2"/>
      <c r="AR100" s="2"/>
      <c r="AS100" s="2"/>
      <c r="AT100" s="2"/>
      <c r="AU100" s="2"/>
      <c r="AV100" s="2"/>
      <c r="AW100" s="2"/>
      <c r="AX100" s="2"/>
      <c r="AY100" s="2"/>
      <c r="AZ100" s="2"/>
      <c r="BA100" s="2"/>
      <c r="BB100" s="2"/>
    </row>
    <row r="101" spans="1:54" ht="14.25" thickBot="1" x14ac:dyDescent="0.45">
      <c r="A101" s="18" t="s">
        <v>532</v>
      </c>
      <c r="B101" s="438"/>
      <c r="C101" s="147"/>
      <c r="D101" s="149"/>
      <c r="E101" s="404"/>
      <c r="F101" s="409"/>
      <c r="G101" s="409"/>
      <c r="H101" s="398"/>
      <c r="I101" s="406"/>
      <c r="J101" s="406"/>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1">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4.25" thickBot="1" x14ac:dyDescent="0.45">
      <c r="A102" s="18" t="s">
        <v>533</v>
      </c>
      <c r="B102" s="438"/>
      <c r="C102" s="147"/>
      <c r="D102" s="149"/>
      <c r="E102" s="397" t="s">
        <v>534</v>
      </c>
      <c r="F102" s="409"/>
      <c r="G102" s="409"/>
      <c r="H102" s="398"/>
      <c r="I102" s="406"/>
      <c r="J102" s="406"/>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1">
        <f>IF(C102=AQ53,2,0)</f>
        <v>0</v>
      </c>
      <c r="AK102" s="40"/>
      <c r="AL102" s="2"/>
      <c r="AM102" s="2"/>
      <c r="AN102" s="2"/>
      <c r="AO102" s="2"/>
      <c r="AP102" s="2"/>
      <c r="AQ102" s="2"/>
      <c r="AR102" s="2"/>
      <c r="AS102" s="2"/>
      <c r="AT102" s="2"/>
      <c r="AU102" s="2"/>
      <c r="AV102" s="2"/>
      <c r="AW102" s="2"/>
      <c r="AX102" s="2"/>
      <c r="AY102" s="2"/>
      <c r="AZ102" s="2"/>
      <c r="BA102" s="2"/>
      <c r="BB102" s="2"/>
    </row>
    <row r="103" spans="1:54" ht="14.25" thickBot="1" x14ac:dyDescent="0.45">
      <c r="A103" s="18" t="s">
        <v>535</v>
      </c>
      <c r="B103" s="255"/>
      <c r="C103" s="147"/>
      <c r="D103" s="149"/>
      <c r="E103" s="399" t="s">
        <v>536</v>
      </c>
      <c r="F103" s="409"/>
      <c r="G103" s="409"/>
      <c r="H103" s="398"/>
      <c r="I103" s="406"/>
      <c r="J103" s="406"/>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1">
        <f>IF(B103="有",2,0)</f>
        <v>0</v>
      </c>
      <c r="AJ103" s="111">
        <f>IF(C103=AQ56,2,0)</f>
        <v>0</v>
      </c>
      <c r="AK103" s="111">
        <f>AJ103</f>
        <v>0</v>
      </c>
      <c r="AL103" s="2"/>
      <c r="AM103" s="2"/>
      <c r="AN103" s="2"/>
      <c r="AO103" s="2"/>
      <c r="AP103" s="2"/>
      <c r="AQ103" s="2"/>
      <c r="AR103" s="2"/>
      <c r="AS103" s="2"/>
      <c r="AT103" s="2"/>
      <c r="AU103" s="2"/>
      <c r="AV103" s="2"/>
      <c r="AW103" s="2"/>
      <c r="AX103" s="2"/>
      <c r="AY103" s="2"/>
      <c r="AZ103" s="2"/>
      <c r="BA103" s="2"/>
      <c r="BB103" s="2"/>
    </row>
    <row r="104" spans="1:54" ht="14.25" thickBot="1" x14ac:dyDescent="0.45">
      <c r="A104" s="18" t="s">
        <v>537</v>
      </c>
      <c r="B104" s="255"/>
      <c r="C104" s="147"/>
      <c r="D104" s="149"/>
      <c r="E104" s="404"/>
      <c r="F104" s="409"/>
      <c r="G104" s="409"/>
      <c r="H104" s="398"/>
      <c r="I104" s="406"/>
      <c r="J104" s="406"/>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1">
        <f>IF(B104="有",1,0)</f>
        <v>0</v>
      </c>
      <c r="AJ104" s="111">
        <f>IF(C104=AQ56,1,0)</f>
        <v>0</v>
      </c>
      <c r="AK104" s="111">
        <f>AJ104</f>
        <v>0</v>
      </c>
      <c r="AL104" s="2"/>
      <c r="AM104" s="2"/>
      <c r="AN104" s="2"/>
      <c r="AO104" s="2"/>
      <c r="AP104" s="2"/>
      <c r="AQ104" s="2"/>
      <c r="AR104" s="2"/>
      <c r="AS104" s="2"/>
      <c r="AT104" s="2"/>
      <c r="AU104" s="2"/>
      <c r="AV104" s="2"/>
      <c r="AW104" s="2"/>
      <c r="AX104" s="2"/>
      <c r="AY104" s="2"/>
      <c r="AZ104" s="2"/>
      <c r="BA104" s="2"/>
      <c r="BB104" s="2"/>
    </row>
    <row r="105" spans="1:54" ht="14.25" thickBot="1" x14ac:dyDescent="0.45">
      <c r="A105" s="18" t="s">
        <v>538</v>
      </c>
      <c r="B105" s="255"/>
      <c r="C105" s="147"/>
      <c r="D105" s="149"/>
      <c r="E105" s="399" t="s">
        <v>539</v>
      </c>
      <c r="F105" s="409"/>
      <c r="G105" s="409"/>
      <c r="H105" s="398"/>
      <c r="I105" s="406"/>
      <c r="J105" s="406"/>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1">
        <f>IF(B105="有",2,0)</f>
        <v>0</v>
      </c>
      <c r="AJ105" s="111">
        <f>IF(C105=AQ59,2,0)</f>
        <v>0</v>
      </c>
      <c r="AK105" s="111">
        <f>AJ105</f>
        <v>0</v>
      </c>
      <c r="AL105" s="2"/>
      <c r="AM105" s="2"/>
      <c r="AN105" s="2"/>
      <c r="AO105" s="2"/>
      <c r="AP105" s="2"/>
      <c r="AQ105" s="2"/>
      <c r="AR105" s="2"/>
      <c r="AS105" s="2"/>
      <c r="AT105" s="2"/>
      <c r="AU105" s="2"/>
      <c r="AV105" s="2"/>
      <c r="AW105" s="2"/>
      <c r="AX105" s="2"/>
      <c r="AY105" s="2"/>
      <c r="AZ105" s="2"/>
      <c r="BA105" s="2"/>
      <c r="BB105" s="2"/>
    </row>
    <row r="106" spans="1:54" x14ac:dyDescent="0.4">
      <c r="A106" s="152" t="s">
        <v>540</v>
      </c>
      <c r="B106" s="153">
        <f>AI106</f>
        <v>0</v>
      </c>
      <c r="C106" s="154" t="s">
        <v>541</v>
      </c>
      <c r="D106" s="155">
        <f>AK106</f>
        <v>0</v>
      </c>
      <c r="E106" s="399" t="s">
        <v>542</v>
      </c>
      <c r="F106" s="409"/>
      <c r="G106" s="409"/>
      <c r="H106" s="398"/>
      <c r="I106" s="406"/>
      <c r="J106" s="406"/>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1">
        <f>SUM(AI86:AI105)</f>
        <v>0</v>
      </c>
      <c r="AJ106" s="111"/>
      <c r="AK106" s="111">
        <f>SUM(AK86:AK105)</f>
        <v>0</v>
      </c>
      <c r="AL106" s="2"/>
      <c r="AM106" s="2"/>
      <c r="AN106" s="2"/>
      <c r="AO106" s="2"/>
      <c r="AP106" s="2"/>
      <c r="AQ106" s="2"/>
      <c r="AR106" s="2"/>
      <c r="AS106" s="2"/>
      <c r="AT106" s="2"/>
      <c r="AU106" s="2"/>
      <c r="AV106" s="2"/>
      <c r="AW106" s="2"/>
      <c r="AX106" s="2"/>
      <c r="AY106" s="2"/>
      <c r="AZ106" s="2"/>
      <c r="BA106" s="2"/>
      <c r="BB106" s="2"/>
    </row>
    <row r="107" spans="1:54" x14ac:dyDescent="0.4">
      <c r="A107" s="439" t="s">
        <v>891</v>
      </c>
      <c r="B107" s="439"/>
      <c r="C107" s="439"/>
      <c r="D107" s="439"/>
      <c r="E107" s="93"/>
      <c r="F107" s="93"/>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4">
      <c r="A108" s="2"/>
      <c r="B108" s="156"/>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4">
      <c r="A109" s="2" t="s">
        <v>543</v>
      </c>
      <c r="B109" s="156"/>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4">
      <c r="A110" s="2" t="s">
        <v>544</v>
      </c>
      <c r="B110" s="15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4">
      <c r="A111" s="68" t="s">
        <v>17</v>
      </c>
      <c r="B111" s="157"/>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4">
      <c r="A112" s="440" t="str">
        <f>$C$21</f>
        <v/>
      </c>
      <c r="B112" s="441"/>
      <c r="C112" s="444">
        <f>$C$22</f>
        <v>0</v>
      </c>
      <c r="D112" s="158">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4">
      <c r="A113" s="442"/>
      <c r="B113" s="443"/>
      <c r="C113" s="445"/>
      <c r="D113" s="159">
        <f>$C$20</f>
        <v>0</v>
      </c>
      <c r="E113" s="131"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4">
      <c r="A114" s="2" t="s">
        <v>546</v>
      </c>
      <c r="B114" s="156"/>
      <c r="C114" s="2"/>
      <c r="D114" s="117"/>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4.25" thickBot="1" x14ac:dyDescent="0.45">
      <c r="A115" s="68" t="s">
        <v>18</v>
      </c>
      <c r="B115" s="157"/>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4.25" thickBot="1" x14ac:dyDescent="0.45">
      <c r="A116" s="160">
        <f>$C$23</f>
        <v>0</v>
      </c>
      <c r="B116" s="57"/>
      <c r="C116" s="160">
        <f>$C$24</f>
        <v>0</v>
      </c>
      <c r="D116" s="161"/>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4">
      <c r="A117" s="2" t="s">
        <v>549</v>
      </c>
      <c r="B117" s="156"/>
      <c r="C117" s="2"/>
      <c r="D117" s="117"/>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4">
      <c r="A118" s="68" t="s">
        <v>19</v>
      </c>
      <c r="B118" s="157"/>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45">
      <c r="A119" s="446">
        <f>$C$25</f>
        <v>0</v>
      </c>
      <c r="B119" s="447"/>
      <c r="C119" s="162" t="e">
        <f>VLOOKUP(A119,AI8:AJ16,2,FALSE)</f>
        <v>#N/A</v>
      </c>
      <c r="D119" s="163"/>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21.75" thickBot="1" x14ac:dyDescent="0.45">
      <c r="A120" s="448"/>
      <c r="B120" s="449"/>
      <c r="C120" s="164"/>
      <c r="D120" s="165"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4">
      <c r="A121" s="22" t="s">
        <v>554</v>
      </c>
      <c r="B121" s="166"/>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4">
      <c r="A122" s="167"/>
      <c r="B122" s="269"/>
      <c r="C122" s="168" t="e">
        <f>VLOOKUP(C72,AS22:AT26,2,FALSE)</f>
        <v>#N/A</v>
      </c>
      <c r="D122" s="169"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4">
      <c r="A123" s="170"/>
      <c r="B123" s="270"/>
      <c r="C123" s="171"/>
      <c r="D123" s="172"/>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4">
      <c r="A124" s="2" t="s">
        <v>559</v>
      </c>
      <c r="B124" s="15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4">
      <c r="A125" s="173" t="s">
        <v>888</v>
      </c>
      <c r="B125" s="15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75" thickBot="1" x14ac:dyDescent="0.45">
      <c r="A126" s="174" t="s">
        <v>560</v>
      </c>
      <c r="B126" s="175" t="s">
        <v>561</v>
      </c>
      <c r="C126" s="175" t="s">
        <v>562</v>
      </c>
      <c r="D126" s="174"/>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4.25" thickBot="1" x14ac:dyDescent="0.45">
      <c r="A127" s="176" t="s">
        <v>563</v>
      </c>
      <c r="B127" s="177"/>
      <c r="C127" s="178"/>
      <c r="D127" s="179"/>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4.25" thickBot="1" x14ac:dyDescent="0.45">
      <c r="A128" s="180" t="s">
        <v>565</v>
      </c>
      <c r="B128" s="177"/>
      <c r="C128" s="181"/>
      <c r="D128" s="182" t="str">
        <f>IF(B128&lt;B127,"注意！1階面積が2階面積より小さい","")</f>
        <v/>
      </c>
      <c r="E128" s="183"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4">
      <c r="A129" s="184" t="s">
        <v>889</v>
      </c>
      <c r="B129" s="185"/>
      <c r="C129" s="186"/>
      <c r="D129" s="186"/>
      <c r="E129" s="450"/>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75" thickBot="1" x14ac:dyDescent="0.45">
      <c r="A130" s="127" t="s">
        <v>568</v>
      </c>
      <c r="B130" s="175" t="s">
        <v>569</v>
      </c>
      <c r="C130" s="187" t="s">
        <v>570</v>
      </c>
      <c r="D130" s="187" t="s">
        <v>571</v>
      </c>
      <c r="E130" s="450"/>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4.25" thickBot="1" x14ac:dyDescent="0.45">
      <c r="A131" s="18" t="s">
        <v>572</v>
      </c>
      <c r="B131" s="181"/>
      <c r="C131" s="188"/>
      <c r="D131" s="451"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4.25" thickBot="1" x14ac:dyDescent="0.45">
      <c r="A132" s="18" t="s">
        <v>573</v>
      </c>
      <c r="B132" s="181"/>
      <c r="C132" s="188"/>
      <c r="D132" s="45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4.25" thickBot="1" x14ac:dyDescent="0.45">
      <c r="A133" s="18" t="s">
        <v>574</v>
      </c>
      <c r="B133" s="181"/>
      <c r="C133" s="188"/>
      <c r="D133" s="45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4.25" thickBot="1" x14ac:dyDescent="0.45">
      <c r="A134" s="18" t="s">
        <v>576</v>
      </c>
      <c r="B134" s="181"/>
      <c r="C134" s="188"/>
      <c r="D134" s="453"/>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4">
      <c r="A135" s="67"/>
      <c r="B135" s="65"/>
      <c r="C135" s="189"/>
      <c r="D135" s="190" t="s">
        <v>890</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4">
      <c r="E136" s="19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4">
      <c r="A138" s="192" t="s">
        <v>448</v>
      </c>
      <c r="B138" s="193" t="s">
        <v>583</v>
      </c>
      <c r="C138" s="192" t="s">
        <v>584</v>
      </c>
      <c r="D138" s="192"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4">
      <c r="A139" s="194"/>
      <c r="B139" s="195"/>
      <c r="C139" s="196"/>
      <c r="D139" s="197"/>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4">
      <c r="A140" s="198"/>
      <c r="B140" s="199"/>
      <c r="C140" s="200"/>
      <c r="D140" s="201"/>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4">
      <c r="A141" s="198"/>
      <c r="B141" s="199"/>
      <c r="C141" s="200"/>
      <c r="D141" s="201"/>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4">
      <c r="A142" s="198"/>
      <c r="B142" s="199"/>
      <c r="C142" s="200"/>
      <c r="D142" s="201"/>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4">
      <c r="A143" s="202"/>
      <c r="B143" s="203"/>
      <c r="C143" s="204"/>
      <c r="D143" s="20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4.25" thickBot="1" x14ac:dyDescent="0.45">
      <c r="A146" s="192" t="s">
        <v>568</v>
      </c>
      <c r="B146" s="193" t="s">
        <v>595</v>
      </c>
      <c r="C146" s="206" t="s">
        <v>596</v>
      </c>
      <c r="D146" s="138" t="s">
        <v>597</v>
      </c>
      <c r="E146" s="207" t="s">
        <v>598</v>
      </c>
      <c r="F146" s="208"/>
      <c r="G146" s="208"/>
      <c r="H146" s="208"/>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4">
      <c r="A147" s="192" t="s">
        <v>572</v>
      </c>
      <c r="B147" s="209">
        <f>C127</f>
        <v>0</v>
      </c>
      <c r="C147" s="210" t="str">
        <f>IF(B131="","",B131*C131*D131)</f>
        <v/>
      </c>
      <c r="D147" s="211"/>
      <c r="E147" s="212" t="s">
        <v>892</v>
      </c>
      <c r="F147" s="208"/>
      <c r="G147" s="208"/>
      <c r="H147" s="208"/>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4">
      <c r="A148" s="192" t="s">
        <v>573</v>
      </c>
      <c r="B148" s="209">
        <f>C127</f>
        <v>0</v>
      </c>
      <c r="C148" s="210" t="str">
        <f>IF(B132="","",B132*C132*D131)</f>
        <v/>
      </c>
      <c r="D148" s="213"/>
      <c r="E148" s="212" t="s">
        <v>601</v>
      </c>
      <c r="F148" s="208"/>
      <c r="G148" s="208"/>
      <c r="H148" s="208"/>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4">
      <c r="A149" s="192" t="s">
        <v>574</v>
      </c>
      <c r="B149" s="209">
        <f>C128</f>
        <v>0</v>
      </c>
      <c r="C149" s="210" t="str">
        <f>IF(B133="","",B133*C133*D131)</f>
        <v/>
      </c>
      <c r="D149" s="214"/>
      <c r="E149" s="212" t="s">
        <v>603</v>
      </c>
      <c r="F149" s="208"/>
      <c r="G149" s="208"/>
      <c r="H149" s="208"/>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4.25" thickBot="1" x14ac:dyDescent="0.45">
      <c r="A150" s="192" t="s">
        <v>576</v>
      </c>
      <c r="B150" s="209">
        <f>C128</f>
        <v>0</v>
      </c>
      <c r="C150" s="210" t="str">
        <f>IF(B134="","",B134*C134*D131)</f>
        <v/>
      </c>
      <c r="D150" s="215"/>
      <c r="E150" s="208"/>
      <c r="F150" s="208"/>
      <c r="G150" s="208"/>
      <c r="H150" s="208"/>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4">
      <c r="A151" s="265"/>
      <c r="B151" s="265"/>
      <c r="C151" s="265"/>
      <c r="D151" s="26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414" t="s">
        <v>883</v>
      </c>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378"/>
    </row>
    <row r="152" spans="1:58" x14ac:dyDescent="0.4">
      <c r="A152" s="68"/>
      <c r="B152" s="271"/>
      <c r="C152" s="259"/>
      <c r="D152" s="216"/>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414" t="s">
        <v>893</v>
      </c>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378"/>
      <c r="BE152" s="2"/>
      <c r="BF152" s="2"/>
    </row>
    <row r="153" spans="1:58" x14ac:dyDescent="0.4">
      <c r="A153" s="68"/>
      <c r="B153" s="271"/>
      <c r="C153" s="259"/>
      <c r="D153" s="27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414" t="s">
        <v>894</v>
      </c>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378"/>
      <c r="BE153" s="2"/>
      <c r="BF153" s="2"/>
    </row>
    <row r="154" spans="1:58" x14ac:dyDescent="0.4">
      <c r="A154" s="68"/>
      <c r="B154" s="271"/>
      <c r="C154" s="259"/>
      <c r="D154" s="27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414" t="s">
        <v>895</v>
      </c>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378"/>
      <c r="BE154" s="2"/>
      <c r="BF154" s="2"/>
    </row>
    <row r="155" spans="1:58" x14ac:dyDescent="0.4">
      <c r="A155" s="68"/>
      <c r="B155" s="271"/>
      <c r="C155" s="259"/>
      <c r="D155" s="27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414" t="s">
        <v>896</v>
      </c>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378"/>
      <c r="BD155" s="22"/>
      <c r="BE155" s="2"/>
    </row>
    <row r="156" spans="1:58" x14ac:dyDescent="0.4">
      <c r="A156" s="68"/>
      <c r="B156" s="271"/>
      <c r="C156" s="259"/>
      <c r="D156" s="272"/>
      <c r="H156" s="2"/>
      <c r="I156" s="2"/>
      <c r="J156" s="2"/>
      <c r="K156" s="2"/>
      <c r="L156" s="2"/>
      <c r="M156" s="2"/>
      <c r="N156" s="2"/>
      <c r="O156" s="2"/>
      <c r="P156" s="2"/>
      <c r="Q156" s="2"/>
      <c r="R156" s="2"/>
      <c r="S156" s="2"/>
      <c r="T156" s="2"/>
      <c r="U156" s="2"/>
      <c r="V156" s="2"/>
      <c r="W156" s="2"/>
      <c r="X156" s="2"/>
      <c r="Y156" s="2"/>
      <c r="Z156" s="2"/>
      <c r="AA156" s="2"/>
      <c r="AB156" s="2"/>
      <c r="AC156" s="2"/>
      <c r="AD156" s="414" t="s">
        <v>897</v>
      </c>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378"/>
      <c r="BD156" s="166"/>
    </row>
    <row r="157" spans="1:58" x14ac:dyDescent="0.4">
      <c r="A157" s="257"/>
      <c r="B157" s="257"/>
      <c r="C157" s="257"/>
      <c r="D157" s="257"/>
      <c r="H157" s="2"/>
      <c r="I157" s="2"/>
      <c r="J157" s="2"/>
      <c r="K157" s="2"/>
      <c r="L157" s="2"/>
      <c r="M157" s="2"/>
      <c r="N157" s="2"/>
      <c r="O157" s="2"/>
      <c r="P157" s="2"/>
      <c r="Q157" s="2"/>
      <c r="R157" s="2"/>
      <c r="S157" s="2"/>
      <c r="T157" s="2"/>
      <c r="U157" s="2"/>
      <c r="V157" s="2"/>
      <c r="W157" s="2"/>
      <c r="X157" s="2"/>
      <c r="Y157" s="2"/>
      <c r="Z157" s="2"/>
      <c r="AA157" s="2"/>
      <c r="AB157" s="2"/>
      <c r="AD157" s="414" t="s">
        <v>898</v>
      </c>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378"/>
      <c r="BD157" s="231"/>
    </row>
    <row r="158" spans="1:58" x14ac:dyDescent="0.4">
      <c r="A158" s="257"/>
      <c r="B158" s="257"/>
      <c r="C158" s="257"/>
      <c r="D158" s="257"/>
      <c r="H158" s="2"/>
      <c r="I158" s="2"/>
      <c r="J158" s="2"/>
      <c r="K158" s="2"/>
      <c r="L158" s="2"/>
      <c r="M158" s="2"/>
      <c r="N158" s="2"/>
      <c r="O158" s="2"/>
      <c r="P158" s="2"/>
      <c r="Q158" s="2"/>
      <c r="R158" s="2"/>
      <c r="S158" s="2"/>
      <c r="T158" s="2"/>
      <c r="U158" s="2"/>
      <c r="V158" s="2"/>
      <c r="W158" s="2"/>
      <c r="X158" s="2"/>
      <c r="Y158" s="2"/>
      <c r="Z158" s="2"/>
      <c r="AA158" s="2"/>
      <c r="AB158" s="2"/>
      <c r="AD158" s="414" t="s">
        <v>899</v>
      </c>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378"/>
      <c r="BD158" s="231"/>
    </row>
    <row r="159" spans="1:58" ht="48" x14ac:dyDescent="0.4">
      <c r="A159" s="276" t="s">
        <v>639</v>
      </c>
      <c r="B159" s="277"/>
      <c r="C159" s="235"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59" s="257"/>
      <c r="E159" s="131" t="s">
        <v>640</v>
      </c>
      <c r="H159" s="2"/>
      <c r="I159" s="2"/>
      <c r="J159" s="2"/>
      <c r="K159" s="2"/>
      <c r="L159" s="2"/>
      <c r="M159" s="2"/>
      <c r="N159" s="2"/>
      <c r="O159" s="2"/>
      <c r="P159" s="2"/>
      <c r="Q159" s="2"/>
      <c r="R159" s="2"/>
      <c r="S159" s="2"/>
      <c r="T159" s="2"/>
      <c r="U159" s="2"/>
      <c r="V159" s="2"/>
      <c r="W159" s="2"/>
      <c r="X159" s="2"/>
      <c r="Y159" s="2"/>
      <c r="Z159" s="2"/>
      <c r="AA159" s="2"/>
      <c r="AB159" s="2"/>
      <c r="AD159" s="414" t="s">
        <v>900</v>
      </c>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378"/>
      <c r="BD159" s="231"/>
    </row>
    <row r="160" spans="1:58" x14ac:dyDescent="0.4">
      <c r="A160" s="257"/>
      <c r="B160" s="257"/>
      <c r="C160" s="257"/>
      <c r="D160" s="257"/>
      <c r="E160" s="39" t="s">
        <v>641</v>
      </c>
      <c r="H160" s="2"/>
      <c r="I160" s="2"/>
      <c r="J160" s="2"/>
      <c r="K160" s="2"/>
      <c r="L160" s="2"/>
      <c r="M160" s="2"/>
      <c r="N160" s="2"/>
      <c r="O160" s="2"/>
      <c r="P160" s="2"/>
      <c r="Q160" s="2"/>
      <c r="R160" s="2"/>
      <c r="S160" s="2"/>
      <c r="T160" s="2"/>
      <c r="U160" s="2"/>
      <c r="V160" s="2"/>
      <c r="W160" s="2"/>
      <c r="X160" s="2"/>
      <c r="Y160" s="2"/>
      <c r="Z160" s="2"/>
      <c r="AA160" s="2"/>
      <c r="AB160" s="2"/>
      <c r="AD160" s="414" t="s">
        <v>901</v>
      </c>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378"/>
      <c r="BD160" s="231"/>
    </row>
    <row r="161" spans="1:55" x14ac:dyDescent="0.4">
      <c r="A161" s="257" t="s">
        <v>642</v>
      </c>
      <c r="B161" s="265"/>
      <c r="C161" s="278"/>
      <c r="D161" s="237"/>
      <c r="E161" s="39"/>
      <c r="H161" s="2"/>
      <c r="I161" s="2"/>
      <c r="J161" s="2"/>
      <c r="K161" s="2"/>
      <c r="L161" s="2"/>
      <c r="M161" s="2"/>
      <c r="N161" s="2"/>
      <c r="O161" s="2"/>
      <c r="P161" s="2"/>
      <c r="Q161" s="2"/>
      <c r="R161" s="2"/>
      <c r="S161" s="2"/>
      <c r="T161" s="2"/>
      <c r="U161" s="2"/>
      <c r="V161" s="2"/>
      <c r="W161" s="2"/>
      <c r="X161" s="2"/>
      <c r="Y161" s="2"/>
      <c r="Z161" s="2"/>
      <c r="AA161" s="2"/>
      <c r="AB161" s="2"/>
      <c r="AD161" s="414"/>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378"/>
    </row>
    <row r="162" spans="1:55" ht="14.25" thickBot="1" x14ac:dyDescent="0.45">
      <c r="A162" s="454" t="s">
        <v>1</v>
      </c>
      <c r="B162" s="455"/>
      <c r="C162" s="238" t="s">
        <v>643</v>
      </c>
      <c r="D162" s="239" t="s">
        <v>3</v>
      </c>
      <c r="E162" s="39" t="s">
        <v>644</v>
      </c>
      <c r="H162" s="2"/>
      <c r="I162" s="2"/>
      <c r="J162" s="2"/>
      <c r="K162" s="2"/>
      <c r="L162" s="2"/>
      <c r="M162" s="2"/>
      <c r="N162" s="2"/>
      <c r="O162" s="2"/>
      <c r="P162" s="2"/>
      <c r="Q162" s="2"/>
      <c r="R162" s="2"/>
      <c r="S162" s="2"/>
      <c r="T162" s="2"/>
      <c r="U162" s="2"/>
      <c r="V162" s="2"/>
      <c r="W162" s="2"/>
      <c r="X162" s="2"/>
      <c r="Y162" s="2"/>
      <c r="Z162" s="2"/>
      <c r="AA162" s="2"/>
      <c r="AB162" s="2"/>
      <c r="AD162" s="414"/>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378"/>
    </row>
    <row r="163" spans="1:55" ht="45" customHeight="1" thickBot="1" x14ac:dyDescent="0.45">
      <c r="A163" s="279" t="s">
        <v>645</v>
      </c>
      <c r="B163" s="280"/>
      <c r="C163" s="281"/>
      <c r="D163" s="456" t="s">
        <v>646</v>
      </c>
      <c r="E163" s="39" t="s">
        <v>647</v>
      </c>
      <c r="F163" s="2"/>
      <c r="G163" s="2"/>
      <c r="AD163" s="414" t="s">
        <v>606</v>
      </c>
      <c r="AE163" s="2"/>
      <c r="AF163" s="2"/>
      <c r="AG163" s="2"/>
      <c r="AH163" s="2"/>
      <c r="AI163" s="2"/>
      <c r="AJ163" s="2"/>
      <c r="AK163" s="2"/>
      <c r="AL163" s="42"/>
      <c r="AM163" s="2"/>
      <c r="AN163" s="2"/>
      <c r="AO163" s="2"/>
      <c r="AP163" s="2"/>
      <c r="AQ163" s="2"/>
      <c r="AR163" s="2"/>
      <c r="BA163" s="2"/>
      <c r="BB163" s="2"/>
    </row>
    <row r="164" spans="1:55" ht="45" customHeight="1" thickBot="1" x14ac:dyDescent="0.45">
      <c r="A164" s="279" t="s">
        <v>648</v>
      </c>
      <c r="B164" s="280"/>
      <c r="C164" s="281"/>
      <c r="D164" s="457"/>
      <c r="AD164" s="2"/>
      <c r="AE164" s="2" t="s">
        <v>607</v>
      </c>
      <c r="AF164" s="217" t="s">
        <v>608</v>
      </c>
      <c r="AG164" s="217" t="s">
        <v>609</v>
      </c>
      <c r="AH164" s="217" t="s">
        <v>610</v>
      </c>
      <c r="AI164" s="217" t="s">
        <v>611</v>
      </c>
      <c r="AJ164" s="217" t="s">
        <v>612</v>
      </c>
      <c r="AK164" s="42" t="s">
        <v>613</v>
      </c>
      <c r="AL164" s="42" t="s">
        <v>228</v>
      </c>
      <c r="AM164" s="2"/>
      <c r="AN164" s="218" t="s">
        <v>615</v>
      </c>
      <c r="AO164" s="48"/>
      <c r="AP164" s="218" t="s">
        <v>616</v>
      </c>
      <c r="AQ164" s="48"/>
      <c r="AR164" s="2"/>
      <c r="AS164" s="2"/>
      <c r="AT164" s="2"/>
      <c r="AU164" s="2"/>
      <c r="AV164" s="2"/>
    </row>
    <row r="165" spans="1:55" ht="45" customHeight="1" thickBot="1" x14ac:dyDescent="0.45">
      <c r="A165" s="279" t="s">
        <v>649</v>
      </c>
      <c r="B165" s="280"/>
      <c r="C165" s="282"/>
      <c r="D165" s="457"/>
      <c r="E165" s="240" t="s">
        <v>650</v>
      </c>
      <c r="AD165" s="2"/>
      <c r="AE165" s="102" t="s">
        <v>617</v>
      </c>
      <c r="AF165" s="102" t="s">
        <v>618</v>
      </c>
      <c r="AG165" s="102" t="s">
        <v>619</v>
      </c>
      <c r="AH165" s="102" t="s">
        <v>620</v>
      </c>
      <c r="AI165" s="102" t="s">
        <v>621</v>
      </c>
      <c r="AJ165" s="102" t="s">
        <v>622</v>
      </c>
      <c r="AK165" s="102" t="s">
        <v>623</v>
      </c>
      <c r="AL165" s="102"/>
      <c r="AM165" s="42" t="s">
        <v>614</v>
      </c>
      <c r="AN165" s="102" t="s">
        <v>625</v>
      </c>
      <c r="AO165" s="219" t="s">
        <v>626</v>
      </c>
      <c r="AP165" s="102" t="s">
        <v>625</v>
      </c>
      <c r="AQ165" s="219" t="s">
        <v>626</v>
      </c>
      <c r="AR165" s="84" t="s">
        <v>627</v>
      </c>
      <c r="AS165" s="273"/>
      <c r="AT165" s="273"/>
      <c r="AU165" s="273"/>
      <c r="AV165" s="259"/>
      <c r="AX165" s="28" t="s">
        <v>628</v>
      </c>
      <c r="AY165" s="102" t="s">
        <v>629</v>
      </c>
      <c r="AZ165" s="102" t="s">
        <v>630</v>
      </c>
      <c r="BA165" s="102" t="s">
        <v>631</v>
      </c>
      <c r="BB165" s="102" t="s">
        <v>632</v>
      </c>
    </row>
    <row r="166" spans="1:55" ht="45" customHeight="1" thickBot="1" x14ac:dyDescent="0.45">
      <c r="A166" s="279" t="s">
        <v>19</v>
      </c>
      <c r="B166" s="280"/>
      <c r="C166" s="281"/>
      <c r="D166" s="457"/>
      <c r="E166" s="146" t="s">
        <v>651</v>
      </c>
      <c r="AD166" s="220" t="s">
        <v>572</v>
      </c>
      <c r="AE166" s="221" t="str">
        <f>IF(D147="","",D147)</f>
        <v/>
      </c>
      <c r="AF166" s="221" t="str">
        <f>IF($BB$8="","",C127)</f>
        <v/>
      </c>
      <c r="AG166" s="221" t="str">
        <f>IF($BB$8="","",B131)</f>
        <v/>
      </c>
      <c r="AH166" s="221" t="str">
        <f>IF($BB$8="","",1)</f>
        <v/>
      </c>
      <c r="AI166" s="221" t="str">
        <f>IF($BB$8="","",IF(D131&lt;0.9,0.9,IF(D131&lt;1,D131,1)))</f>
        <v/>
      </c>
      <c r="AJ166" s="221" t="str">
        <f>IF($BB$8="","",AG166*AH166*AI166)</f>
        <v/>
      </c>
      <c r="AK166" s="221" t="str">
        <f>IF($BB$8="","",AJ166/AF166)</f>
        <v/>
      </c>
      <c r="AL166" s="221" t="str">
        <f>IF($BB$8="","",IF($AE$170&lt;0.8,1.1,IF($AE$170&lt;1,$AE$170+0.3,IF($AE$170&lt;1.5,1.5,0))))</f>
        <v/>
      </c>
      <c r="AM166" s="102" t="s">
        <v>624</v>
      </c>
      <c r="AN166" s="221" t="str">
        <f>IF($BB$8="","",IF(AL166=0,0,IF(AE166&gt;=AL166,0,IF(AL166&gt;AK166,AM167-AJ166,IF(AL166&lt;AK166,BB166,IF(AL166=AK166,BB166,0))))))</f>
        <v/>
      </c>
      <c r="AO166" s="222" t="str">
        <f>IF($BB$8="","-",IF(AN166=0,"OK",ROUNDUP(AN166/BB166,0)))</f>
        <v>-</v>
      </c>
      <c r="AP166" s="221" t="str">
        <f>IF($BB$8="","",IF(AL166=0,0,IF(AE166&gt;=AL166,0,IF(AL166&gt;AK166,AM167-AJ166,IF(AL166&lt;AK166,BB168,IF(AL166=AK166,BB168,0))))))</f>
        <v/>
      </c>
      <c r="AQ166" s="222" t="str">
        <f>IF($BB$8="","-",IF(AP166=0,"OK",ROUNDUP(AP166/BB168,0)))</f>
        <v>-</v>
      </c>
      <c r="AR166" s="223" t="str">
        <f>IF(AF166="","",IF(C131&lt;1,"壁量に偏りがありバランスが悪い","壁量のバランスはよい"))</f>
        <v/>
      </c>
      <c r="AS166" s="274"/>
      <c r="AT166" s="274"/>
      <c r="AU166" s="274"/>
      <c r="AV166" s="275"/>
      <c r="AX166" s="28" t="s">
        <v>633</v>
      </c>
      <c r="AY166" s="224">
        <v>5.2</v>
      </c>
      <c r="AZ166" s="224">
        <v>1</v>
      </c>
      <c r="BA166" s="224">
        <v>0.9</v>
      </c>
      <c r="BB166" s="224">
        <f>ROUNDDOWN(BA166*AZ166*AY166,2)</f>
        <v>4.68</v>
      </c>
    </row>
    <row r="167" spans="1:55" ht="22.5" customHeight="1" thickBot="1" x14ac:dyDescent="0.45">
      <c r="A167" s="283" t="s">
        <v>25</v>
      </c>
      <c r="B167" s="284"/>
      <c r="C167" s="285" t="s">
        <v>652</v>
      </c>
      <c r="D167" s="456" t="s">
        <v>653</v>
      </c>
      <c r="AD167" s="220" t="s">
        <v>573</v>
      </c>
      <c r="AE167" s="221" t="str">
        <f>IF(D148="","",D148)</f>
        <v/>
      </c>
      <c r="AF167" s="221" t="str">
        <f>IF($BB$8="","",AF166)</f>
        <v/>
      </c>
      <c r="AG167" s="221" t="str">
        <f>IF($BB$8="","",B132)</f>
        <v/>
      </c>
      <c r="AH167" s="221" t="str">
        <f>IF($BB$8="","",1)</f>
        <v/>
      </c>
      <c r="AI167" s="221" t="str">
        <f>IF($BB$8="","",IF(D131&lt;0.9,0.9,IF(D131&lt;1,D131,1)))</f>
        <v/>
      </c>
      <c r="AJ167" s="221" t="str">
        <f>IF($BB$8="","",AG167*AH167*AI167)</f>
        <v/>
      </c>
      <c r="AK167" s="221" t="str">
        <f>IF($BB$8="","",AJ167/AF167)</f>
        <v/>
      </c>
      <c r="AL167" s="221" t="str">
        <f>IF($BB$8="","",IF($AE$170&lt;0.8,1.1,IF($AE$170&lt;1,$AE$170+0.3,IF($AE$170&lt;1.5,1.5,0))))</f>
        <v/>
      </c>
      <c r="AM167" s="221" t="str">
        <f>IF($BB$8="","",AL166*AF166)</f>
        <v/>
      </c>
      <c r="AN167" s="221" t="str">
        <f>IF($BB$8="","",IF(AL167=0,0,IF(AE167&gt;=AL167,0,IF(AL167&gt;AK167,AM168-AJ167,IF(AL167&lt;AK167,BB166,IF(AL167=AK167,BB166,0))))))</f>
        <v/>
      </c>
      <c r="AO167" s="222" t="str">
        <f>IF($BB$8="","-",IF(AN167=0,"OK",ROUNDUP(AN167/BB166,0)))</f>
        <v>-</v>
      </c>
      <c r="AP167" s="221" t="str">
        <f>IF($BB$8="","",IF(AL167=0,0,IF(AE167&gt;=AL167,0,IF(AL167&gt;AK167,AM168-AJ167,IF(AL167&lt;AK167,BB168,IF(AL167=AK167,BB168,0))))))</f>
        <v/>
      </c>
      <c r="AQ167" s="222" t="str">
        <f>IF($BB$8="","-",IF(AP167=0,"OK",ROUNDUP(AP167/BB168,0)))</f>
        <v>-</v>
      </c>
      <c r="AR167" s="223" t="str">
        <f>IF(AE167="","",IF(C132&lt;1,"壁量に偏りがありバランスが悪い","壁量のバランスはよい"))</f>
        <v/>
      </c>
      <c r="AS167" s="274"/>
      <c r="AT167" s="274"/>
      <c r="AU167" s="274"/>
      <c r="AV167" s="275"/>
      <c r="AW167" s="225"/>
      <c r="AX167" s="28" t="s">
        <v>634</v>
      </c>
      <c r="AY167" s="224">
        <v>5.2</v>
      </c>
      <c r="AZ167" s="224">
        <v>0.8</v>
      </c>
      <c r="BA167" s="224">
        <v>0.9</v>
      </c>
      <c r="BB167" s="224">
        <f>ROUNDDOWN(BA167*AZ167*AY167,2)</f>
        <v>3.74</v>
      </c>
      <c r="BC167" s="22"/>
    </row>
    <row r="168" spans="1:55" ht="22.5" customHeight="1" thickBot="1" x14ac:dyDescent="0.45">
      <c r="A168" s="286"/>
      <c r="B168" s="284"/>
      <c r="C168" s="285" t="s">
        <v>879</v>
      </c>
      <c r="D168" s="458"/>
      <c r="AD168" s="220" t="s">
        <v>574</v>
      </c>
      <c r="AE168" s="221" t="str">
        <f>IF(D149="","",D149)</f>
        <v/>
      </c>
      <c r="AF168" s="221">
        <f>C128</f>
        <v>0</v>
      </c>
      <c r="AG168" s="221" t="str">
        <f>IF(B133="","",B133)</f>
        <v/>
      </c>
      <c r="AH168" s="221">
        <v>1</v>
      </c>
      <c r="AI168" s="221" t="e">
        <f>IF(D131&lt;0.9,0.9,IF(D131&lt;1,D131,1))</f>
        <v>#DIV/0!</v>
      </c>
      <c r="AJ168" s="221" t="str">
        <f>IF(B133="","",AG168*AH168*AI168)</f>
        <v/>
      </c>
      <c r="AK168" s="221" t="e">
        <f>IF(AF168="","",AJ168/AF168)</f>
        <v>#VALUE!</v>
      </c>
      <c r="AL168" s="221">
        <f>IF($AE$170&lt;0.8,1.1,IF($AE$170&lt;1,$AE$170+0.3,IF($AE$170&lt;1.5,1.5,0)))</f>
        <v>1.1000000000000001</v>
      </c>
      <c r="AM168" s="221" t="str">
        <f>IF($BB$8="","",AL167*AF167)</f>
        <v/>
      </c>
      <c r="AN168" s="221">
        <f>IF(AL168="","",IF(AL168=0,0,IF(AE168&gt;=AL168,0,IF(AK168="","",IF(AL168&gt;AK168,AM169-AJ168,IF(AL168&lt;AK168,BB167,IF(AL168=AK168,BB167,0)))))))</f>
        <v>0</v>
      </c>
      <c r="AO168" s="222" t="str">
        <f>IF(AF168="","-",IF(AN168=0,"OK",ROUNDUP(AN168/BB167,0)))</f>
        <v>OK</v>
      </c>
      <c r="AP168" s="221">
        <f>IF(AL168="","",IF(AL168=0,0,IF(AE168&gt;=AL168,0,IF(AK168="","",IF(AL168&gt;AK168,AM169-AJ168,IF(AL168&lt;AK168,BB169,IF(AL168=AK168,BB169,0)))))))</f>
        <v>0</v>
      </c>
      <c r="AQ168" s="222" t="str">
        <f>IF(AF168="","-",IF(AP168=0,"OK",ROUNDUP(AP168/BB169,0)))</f>
        <v>OK</v>
      </c>
      <c r="AR168" s="223" t="str">
        <f>IF(BB7=""," ",IF(C133&lt;1,"壁量に偏りがありバランスが悪い","壁量のバランスはよい"))</f>
        <v xml:space="preserve"> </v>
      </c>
      <c r="AS168" s="274"/>
      <c r="AT168" s="274"/>
      <c r="AU168" s="274"/>
      <c r="AV168" s="275"/>
      <c r="AW168" s="265"/>
      <c r="AX168" s="28" t="s">
        <v>635</v>
      </c>
      <c r="AY168" s="224">
        <v>2.8</v>
      </c>
      <c r="AZ168" s="224">
        <v>1</v>
      </c>
      <c r="BA168" s="224">
        <v>0.9</v>
      </c>
      <c r="BB168" s="224">
        <f>ROUNDDOWN(BA168*AZ168*AY168,2)</f>
        <v>2.52</v>
      </c>
      <c r="BC168" s="265"/>
    </row>
    <row r="169" spans="1:55" ht="22.5" customHeight="1" thickBot="1" x14ac:dyDescent="0.45">
      <c r="A169" s="286"/>
      <c r="B169" s="284"/>
      <c r="C169" s="285" t="s">
        <v>117</v>
      </c>
      <c r="D169" s="458"/>
      <c r="AD169" s="226" t="s">
        <v>576</v>
      </c>
      <c r="AE169" s="227" t="str">
        <f>IF(D150="","",D150)</f>
        <v/>
      </c>
      <c r="AF169" s="221">
        <f>AF168</f>
        <v>0</v>
      </c>
      <c r="AG169" s="221" t="str">
        <f>IF(B134="","",B134)</f>
        <v/>
      </c>
      <c r="AH169" s="221">
        <v>1</v>
      </c>
      <c r="AI169" s="221" t="e">
        <f>AI168</f>
        <v>#DIV/0!</v>
      </c>
      <c r="AJ169" s="221" t="str">
        <f>IF(B134="","",AG169*AH169*AI169)</f>
        <v/>
      </c>
      <c r="AK169" s="221" t="e">
        <f>IF(AF169="","",AJ169/AF169)</f>
        <v>#VALUE!</v>
      </c>
      <c r="AL169" s="221">
        <f>IF($AE$170&lt;0.8,1.1,IF($AE$170&lt;1,$AE$170+0.3,IF($AE$170&lt;1.5,1.5,0)))</f>
        <v>1.1000000000000001</v>
      </c>
      <c r="AM169" s="221">
        <f>IF(AL168="","",AL168*AF168)</f>
        <v>0</v>
      </c>
      <c r="AN169" s="221">
        <f>IF(AL169="","",IF(AL169=0,0,IF(AE169&gt;=AL169,0,IF(AK169="","",IF(AL169&gt;AK169,AM170-AJ169,IF(AL169&lt;AK169,BB167,IF(AL169=AK169,BB167,0)))))))</f>
        <v>0</v>
      </c>
      <c r="AO169" s="228" t="str">
        <f>IF(AF169="","-",IF(AN169=0,"OK",ROUNDUP(AN169/BB167,0)))</f>
        <v>OK</v>
      </c>
      <c r="AP169" s="221">
        <f>IF(AL169="","",IF(AL169=0,0,IF(AE169&gt;=AL169,0,IF(AK169="","",IF(AL169&gt;AK169,AM170-AJ169,IF(AL169&lt;AK169,BB169,IF(AL169=AK169,BB169,0)))))))</f>
        <v>0</v>
      </c>
      <c r="AQ169" s="222" t="str">
        <f>IF(AF169="","-",IF(AP169=0,"OK",ROUNDUP(AP169/BB169,0)))</f>
        <v>OK</v>
      </c>
      <c r="AR169" s="223" t="str">
        <f>IF(BB7=""," ",IF(C134&lt;1,"壁量に偏りがありバランスが悪い","壁量のバランスはよい"))</f>
        <v xml:space="preserve"> </v>
      </c>
      <c r="AS169" s="274"/>
      <c r="AT169" s="274"/>
      <c r="AU169" s="274"/>
      <c r="AV169" s="275"/>
      <c r="AW169" s="229"/>
      <c r="AX169" s="28" t="s">
        <v>636</v>
      </c>
      <c r="AY169" s="224">
        <v>2.8</v>
      </c>
      <c r="AZ169" s="224">
        <v>0.8</v>
      </c>
      <c r="BA169" s="224">
        <v>0.9</v>
      </c>
      <c r="BB169" s="224">
        <f>ROUNDDOWN(BA169*AZ169*AY169,2)</f>
        <v>2.0099999999999998</v>
      </c>
      <c r="BC169" s="230"/>
    </row>
    <row r="170" spans="1:55" ht="22.5" customHeight="1" thickTop="1" thickBot="1" x14ac:dyDescent="0.45">
      <c r="A170" s="286"/>
      <c r="B170" s="284"/>
      <c r="C170" s="285" t="s">
        <v>654</v>
      </c>
      <c r="D170" s="458"/>
      <c r="AD170" s="232" t="s">
        <v>637</v>
      </c>
      <c r="AE170" s="233">
        <f>IF(AE166="",MIN(AE168:AE169),MIN(AE166:AE169))</f>
        <v>0</v>
      </c>
      <c r="AM170" s="221">
        <f>IF(AL169="","",AL169*AF169)</f>
        <v>0</v>
      </c>
      <c r="AN170" s="257" t="s">
        <v>638</v>
      </c>
      <c r="AO170" s="234">
        <f>IF(AO166="OK",IF(AO167="OK",IF(AO168="OK",IF(AO169="OK",0,SUM(AO166:AO169)),SUM(AO166:AO169)),SUM(AO166:AO169)),SUM(AO166:AO169))</f>
        <v>0</v>
      </c>
      <c r="AP170" s="2"/>
      <c r="AQ170" s="234">
        <f>IF(AQ166="OK",IF(AQ167="OK",IF(AQ168="OK",IF(AQ169="OK",0,SUM(AQ166:AQ169)),SUM(AQ166:AQ169)),SUM(AQ166:AQ169)),SUM(AQ166:AQ169))</f>
        <v>0</v>
      </c>
      <c r="AR170" s="2"/>
      <c r="AS170" s="2"/>
      <c r="AT170" s="2"/>
      <c r="AU170" s="2"/>
      <c r="AV170" s="2"/>
      <c r="AW170" s="229"/>
      <c r="AX170" s="265"/>
      <c r="AY170" s="230"/>
      <c r="AZ170" s="230"/>
      <c r="BA170" s="230"/>
      <c r="BB170" s="230"/>
      <c r="BC170" s="230"/>
    </row>
    <row r="171" spans="1:55" ht="22.5" customHeight="1" thickBot="1" x14ac:dyDescent="0.45">
      <c r="A171" s="286"/>
      <c r="B171" s="284"/>
      <c r="C171" s="285" t="s">
        <v>655</v>
      </c>
      <c r="D171" s="459"/>
      <c r="AD171" s="2"/>
      <c r="AE171" s="236"/>
      <c r="AO171" s="22"/>
      <c r="AP171" s="2"/>
      <c r="AQ171" s="22"/>
      <c r="AR171" s="2"/>
      <c r="AS171" s="2"/>
      <c r="AT171" s="2"/>
      <c r="AU171" s="2"/>
      <c r="AV171" s="2"/>
      <c r="AW171" s="229"/>
      <c r="AX171" s="265"/>
      <c r="AY171" s="230"/>
      <c r="AZ171" s="230"/>
      <c r="BA171" s="230"/>
      <c r="BB171" s="230"/>
      <c r="BC171" s="230"/>
    </row>
    <row r="172" spans="1:55" ht="51.75" customHeight="1" thickBot="1" x14ac:dyDescent="0.45">
      <c r="A172" s="287" t="s">
        <v>461</v>
      </c>
      <c r="B172" s="280"/>
      <c r="C172" s="288"/>
      <c r="D172" s="241" t="s">
        <v>656</v>
      </c>
      <c r="AD172" s="2"/>
      <c r="AE172" s="236"/>
      <c r="AO172" s="22"/>
      <c r="AP172" s="2"/>
      <c r="AQ172" s="22"/>
      <c r="AR172" s="2"/>
      <c r="AS172" s="2"/>
      <c r="AT172" s="2"/>
      <c r="AU172" s="2"/>
      <c r="AV172" s="2"/>
      <c r="AW172" s="229"/>
      <c r="AX172" s="265"/>
      <c r="AY172" s="230"/>
      <c r="AZ172" s="230"/>
      <c r="BA172" s="230"/>
      <c r="BB172" s="230"/>
      <c r="BC172" s="230"/>
    </row>
    <row r="173" spans="1:55" ht="27.75" thickBot="1" x14ac:dyDescent="0.45">
      <c r="A173" s="289"/>
      <c r="B173" s="290" t="s">
        <v>657</v>
      </c>
      <c r="C173" s="291" t="str">
        <f>IF(C12=AE9,"伝統構法の建物は、地震時の変形の度合が在来工法に比べて大きいため、これに応じた補強をバランスよく行うことが望ましいです。","")</f>
        <v/>
      </c>
      <c r="D173" s="242" t="s">
        <v>658</v>
      </c>
      <c r="AN173" s="2"/>
      <c r="AO173" s="2"/>
      <c r="AP173" s="2"/>
      <c r="AQ173" s="2"/>
      <c r="AR173" s="2"/>
      <c r="AS173" s="2"/>
      <c r="AT173" s="2"/>
      <c r="AU173" s="229"/>
      <c r="AV173" s="265"/>
      <c r="AW173" s="230"/>
      <c r="AX173" s="230"/>
      <c r="AY173" s="230"/>
      <c r="AZ173" s="230"/>
      <c r="BA173" s="230"/>
      <c r="BB173" s="231"/>
    </row>
    <row r="174" spans="1:55" x14ac:dyDescent="0.4">
      <c r="AJ174" s="2"/>
      <c r="AK174" s="2"/>
      <c r="AL174" s="2"/>
      <c r="AM174" s="2"/>
      <c r="AN174" s="2"/>
      <c r="AO174" s="2"/>
      <c r="AP174" s="2"/>
      <c r="AQ174" s="2"/>
      <c r="AR174" s="2"/>
      <c r="AS174" s="2"/>
      <c r="AT174" s="2"/>
      <c r="AU174" s="229"/>
      <c r="AV174" s="265"/>
      <c r="AW174" s="230"/>
      <c r="AX174" s="230"/>
      <c r="AY174" s="230"/>
      <c r="AZ174" s="230"/>
      <c r="BA174" s="230"/>
      <c r="BB174" s="231"/>
    </row>
    <row r="175" spans="1:55" x14ac:dyDescent="0.4">
      <c r="AJ175" s="2"/>
      <c r="AK175" s="2"/>
      <c r="AL175" s="2"/>
      <c r="AM175" s="2"/>
      <c r="AN175" s="2"/>
      <c r="AO175" s="2"/>
      <c r="AP175" s="2"/>
      <c r="AQ175" s="2"/>
      <c r="AR175" s="2"/>
      <c r="AS175" s="2"/>
      <c r="AT175" s="2"/>
      <c r="AU175" s="265"/>
      <c r="AV175" s="265"/>
      <c r="AW175" s="265"/>
      <c r="AX175" s="265"/>
      <c r="AY175" s="265"/>
      <c r="AZ175" s="265"/>
      <c r="BA175" s="265"/>
      <c r="BB175" s="265"/>
    </row>
    <row r="176" spans="1:55" x14ac:dyDescent="0.4">
      <c r="AM176" s="2"/>
      <c r="AN176" s="2"/>
      <c r="AO176" s="2"/>
      <c r="AP176" s="2"/>
      <c r="AQ176" s="2"/>
      <c r="AR176" s="2"/>
      <c r="AS176" s="2"/>
      <c r="AT176" s="2"/>
      <c r="AU176" s="265"/>
      <c r="AV176" s="265"/>
      <c r="AW176" s="265"/>
      <c r="AX176" s="265"/>
      <c r="AY176" s="265"/>
      <c r="AZ176" s="265"/>
      <c r="BA176" s="265"/>
      <c r="BB176" s="265"/>
    </row>
    <row r="177" spans="5:78" x14ac:dyDescent="0.4">
      <c r="AM177" s="2"/>
      <c r="AN177" s="2"/>
      <c r="AO177" s="2"/>
      <c r="AP177" s="2"/>
      <c r="AQ177" s="2"/>
      <c r="AR177" s="2"/>
      <c r="AS177" s="2"/>
      <c r="AT177" s="2"/>
      <c r="AU177" s="265"/>
      <c r="AV177" s="265"/>
      <c r="AW177" s="265"/>
      <c r="AX177" s="265"/>
      <c r="AY177" s="265"/>
      <c r="AZ177" s="265"/>
      <c r="BA177" s="265"/>
      <c r="BB177" s="265"/>
    </row>
    <row r="178" spans="5:78" x14ac:dyDescent="0.4">
      <c r="AJ178" s="2"/>
      <c r="AK178" s="2"/>
      <c r="AL178" s="2"/>
      <c r="AM178" s="2"/>
      <c r="AN178" s="2"/>
      <c r="AO178" s="2"/>
      <c r="AP178" s="2"/>
      <c r="AQ178" s="2"/>
      <c r="AR178" s="2"/>
      <c r="AS178" s="2"/>
      <c r="AT178" s="2"/>
      <c r="AU178" s="265"/>
      <c r="AV178" s="265"/>
      <c r="AW178" s="265"/>
      <c r="AX178" s="265"/>
      <c r="AY178" s="265"/>
      <c r="AZ178" s="265"/>
      <c r="BA178" s="265"/>
      <c r="BB178" s="265"/>
    </row>
    <row r="179" spans="5:78" x14ac:dyDescent="0.4">
      <c r="AM179" s="2"/>
      <c r="AU179" s="265"/>
      <c r="AV179" s="265"/>
      <c r="AW179" s="265"/>
      <c r="AX179" s="265"/>
      <c r="AY179" s="265"/>
      <c r="AZ179" s="265"/>
      <c r="BA179" s="265"/>
      <c r="BB179" s="265"/>
    </row>
    <row r="180" spans="5:78" x14ac:dyDescent="0.4">
      <c r="AU180" s="265"/>
      <c r="AV180" s="265"/>
      <c r="AW180" s="265"/>
      <c r="AX180" s="265"/>
      <c r="AY180" s="265"/>
      <c r="AZ180" s="265"/>
      <c r="BA180" s="265"/>
      <c r="BB180" s="265"/>
    </row>
    <row r="181" spans="5:78" x14ac:dyDescent="0.4">
      <c r="AU181" s="265"/>
      <c r="AV181" s="265"/>
      <c r="AW181" s="265"/>
      <c r="AX181" s="265"/>
      <c r="AY181" s="265"/>
      <c r="AZ181" s="265"/>
      <c r="BA181" s="265"/>
      <c r="BB181" s="265"/>
    </row>
    <row r="182" spans="5:78" x14ac:dyDescent="0.4">
      <c r="AU182" s="265"/>
      <c r="AV182" s="265"/>
      <c r="AW182" s="265"/>
      <c r="AX182" s="265"/>
      <c r="AY182" s="265"/>
      <c r="AZ182" s="265"/>
      <c r="BA182" s="265"/>
      <c r="BB182" s="265"/>
    </row>
    <row r="183" spans="5:78" x14ac:dyDescent="0.4">
      <c r="AU183" s="265"/>
      <c r="AV183" s="265"/>
      <c r="AW183" s="265"/>
      <c r="AX183" s="265"/>
      <c r="AY183" s="265"/>
      <c r="AZ183" s="265"/>
      <c r="BA183" s="265"/>
      <c r="BB183" s="265"/>
    </row>
    <row r="184" spans="5:78" x14ac:dyDescent="0.4">
      <c r="AU184" s="265"/>
      <c r="AV184" s="265"/>
      <c r="AW184" s="265"/>
      <c r="AX184" s="265"/>
      <c r="AY184" s="265"/>
      <c r="AZ184" s="265"/>
      <c r="BA184" s="265"/>
      <c r="BB184" s="265"/>
    </row>
    <row r="187" spans="5:78" x14ac:dyDescent="0.4">
      <c r="AD187" s="243" t="s">
        <v>659</v>
      </c>
      <c r="AE187" s="383"/>
      <c r="AF187" s="383"/>
      <c r="AG187" s="383"/>
      <c r="AH187" s="383"/>
      <c r="AI187" s="383"/>
      <c r="AJ187" s="383"/>
      <c r="AK187" s="383"/>
      <c r="AL187" s="383"/>
    </row>
    <row r="188" spans="5:78" x14ac:dyDescent="0.4">
      <c r="AD188" s="208" t="s">
        <v>660</v>
      </c>
      <c r="AE188" s="383"/>
      <c r="AF188" s="383"/>
      <c r="AG188" s="383"/>
      <c r="AH188" s="383"/>
      <c r="AI188" s="383"/>
      <c r="AJ188" s="383"/>
      <c r="AK188" s="383"/>
      <c r="AL188" s="383"/>
      <c r="AM188" s="383"/>
    </row>
    <row r="189" spans="5:78" x14ac:dyDescent="0.4">
      <c r="AD189" s="208" t="s">
        <v>661</v>
      </c>
      <c r="AE189" s="383"/>
      <c r="AF189" s="383"/>
      <c r="AG189" s="383"/>
      <c r="AH189" s="383"/>
      <c r="AI189" s="383"/>
      <c r="AJ189" s="383"/>
      <c r="AK189" s="383"/>
      <c r="AL189" s="383"/>
      <c r="AM189" s="383"/>
    </row>
    <row r="190" spans="5:78" x14ac:dyDescent="0.4">
      <c r="AD190" s="208" t="s">
        <v>662</v>
      </c>
      <c r="AE190" s="23"/>
      <c r="AF190" s="23"/>
      <c r="AG190" s="23"/>
      <c r="AH190" s="23"/>
      <c r="AI190" s="23"/>
      <c r="AJ190" s="23"/>
      <c r="AK190" s="23"/>
      <c r="AL190" s="23"/>
      <c r="AM190" s="383"/>
    </row>
    <row r="191" spans="5:78" s="299" customFormat="1" x14ac:dyDescent="0.4">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08" t="s">
        <v>663</v>
      </c>
      <c r="AE191" s="23"/>
      <c r="AF191" s="23"/>
      <c r="AG191" s="23"/>
      <c r="AH191" s="23"/>
      <c r="AI191" s="23"/>
      <c r="AJ191" s="23"/>
      <c r="AK191" s="23"/>
      <c r="AL191" s="23"/>
      <c r="AM191" s="383"/>
      <c r="AN191" s="257"/>
      <c r="AO191" s="257"/>
      <c r="AP191" s="257"/>
      <c r="AQ191" s="257"/>
      <c r="AR191" s="257"/>
      <c r="AS191" s="257"/>
      <c r="AT191" s="257"/>
      <c r="AU191" s="257"/>
      <c r="AV191" s="257"/>
      <c r="AW191" s="257"/>
      <c r="AX191" s="257"/>
      <c r="AY191" s="257"/>
      <c r="AZ191" s="257"/>
      <c r="BA191" s="257"/>
      <c r="BB191" s="257"/>
      <c r="BC191" s="257"/>
      <c r="BD191" s="298"/>
      <c r="BE191" s="298"/>
      <c r="BF191" s="298"/>
      <c r="BG191" s="298"/>
      <c r="BH191" s="298"/>
      <c r="BI191" s="298"/>
      <c r="BJ191" s="298"/>
      <c r="BK191" s="298"/>
      <c r="BL191" s="298"/>
      <c r="BM191" s="298"/>
      <c r="BN191" s="298"/>
      <c r="BO191" s="298"/>
      <c r="BP191" s="298"/>
      <c r="BQ191" s="298"/>
      <c r="BR191" s="298"/>
      <c r="BS191" s="298"/>
      <c r="BT191" s="298"/>
      <c r="BU191" s="298"/>
      <c r="BV191" s="298"/>
      <c r="BW191" s="298"/>
      <c r="BX191" s="298"/>
      <c r="BY191" s="298"/>
      <c r="BZ191" s="298"/>
    </row>
    <row r="192" spans="5:78" x14ac:dyDescent="0.4">
      <c r="AD192" s="383"/>
      <c r="AE192" s="23"/>
      <c r="AF192" s="23"/>
      <c r="AG192" s="23"/>
      <c r="AH192" s="23"/>
      <c r="AI192" s="23"/>
      <c r="AJ192" s="23"/>
      <c r="AK192" s="23"/>
      <c r="AL192" s="23"/>
      <c r="AM192" s="383"/>
    </row>
    <row r="193" spans="30:55" x14ac:dyDescent="0.4">
      <c r="AD193" s="244" t="s">
        <v>645</v>
      </c>
      <c r="AE193" s="23"/>
      <c r="AF193" s="23"/>
      <c r="AG193" s="23"/>
      <c r="AH193" s="23"/>
      <c r="AI193" s="23"/>
      <c r="AJ193" s="23"/>
      <c r="AK193" s="23"/>
      <c r="AL193" s="23"/>
      <c r="AM193" s="383"/>
    </row>
    <row r="194" spans="30:55" x14ac:dyDescent="0.4">
      <c r="AD194" s="384" t="s">
        <v>664</v>
      </c>
      <c r="AE194" s="23"/>
      <c r="AF194" s="23"/>
      <c r="AG194" s="23"/>
      <c r="AH194" s="23"/>
      <c r="AI194" s="23"/>
      <c r="AJ194" s="23"/>
      <c r="AK194" s="23"/>
      <c r="AL194" s="23"/>
      <c r="AM194" s="383"/>
    </row>
    <row r="195" spans="30:55" x14ac:dyDescent="0.4">
      <c r="AD195" s="384" t="s">
        <v>665</v>
      </c>
      <c r="AE195" s="385"/>
      <c r="AF195" s="23"/>
      <c r="AG195" s="23"/>
      <c r="AH195" s="23"/>
      <c r="AI195" s="23"/>
      <c r="AJ195" s="23"/>
      <c r="AK195" s="23"/>
      <c r="AL195" s="23"/>
      <c r="AM195" s="383"/>
    </row>
    <row r="196" spans="30:55" x14ac:dyDescent="0.4">
      <c r="AD196" s="384" t="s">
        <v>666</v>
      </c>
      <c r="AE196" s="385"/>
      <c r="AF196" s="23"/>
      <c r="AG196" s="23"/>
      <c r="AH196" s="23"/>
      <c r="AI196" s="23"/>
      <c r="AJ196" s="23"/>
      <c r="AK196" s="23"/>
      <c r="AL196" s="23"/>
      <c r="AM196" s="383"/>
    </row>
    <row r="197" spans="30:55" x14ac:dyDescent="0.4">
      <c r="AD197" s="384" t="s">
        <v>667</v>
      </c>
      <c r="AE197" s="385"/>
      <c r="AF197" s="23"/>
      <c r="AG197" s="23"/>
      <c r="AH197" s="23"/>
      <c r="AI197" s="23"/>
      <c r="AJ197" s="23"/>
      <c r="AK197" s="23"/>
      <c r="AL197" s="23"/>
      <c r="AM197" s="383"/>
    </row>
    <row r="198" spans="30:55" x14ac:dyDescent="0.4">
      <c r="AD198" s="384" t="s">
        <v>668</v>
      </c>
      <c r="AE198" s="385"/>
      <c r="AF198" s="23"/>
      <c r="AG198" s="23"/>
      <c r="AH198" s="23"/>
      <c r="AI198" s="23"/>
      <c r="AJ198" s="23"/>
      <c r="AK198" s="23"/>
      <c r="AL198" s="23"/>
      <c r="AM198" s="383"/>
    </row>
    <row r="199" spans="30:55" x14ac:dyDescent="0.4">
      <c r="AD199" s="383"/>
      <c r="AE199" s="23"/>
      <c r="AF199" s="23"/>
      <c r="AG199" s="23"/>
      <c r="AH199" s="23"/>
      <c r="AI199" s="23"/>
      <c r="AJ199" s="23"/>
      <c r="AK199" s="23"/>
      <c r="AL199" s="23"/>
      <c r="AM199" s="383"/>
    </row>
    <row r="200" spans="30:55" x14ac:dyDescent="0.4">
      <c r="AD200" s="244" t="s">
        <v>648</v>
      </c>
      <c r="AE200" s="23"/>
      <c r="AF200" s="23"/>
      <c r="AG200" s="23"/>
      <c r="AH200" s="23"/>
      <c r="AI200" s="23"/>
      <c r="AJ200" s="23"/>
      <c r="AK200" s="23"/>
      <c r="AL200" s="23"/>
      <c r="AM200" s="383"/>
    </row>
    <row r="201" spans="30:55" x14ac:dyDescent="0.4">
      <c r="AD201" s="384" t="s">
        <v>669</v>
      </c>
      <c r="AE201" s="23"/>
      <c r="AF201" s="23"/>
      <c r="AG201" s="23"/>
      <c r="AH201" s="23"/>
      <c r="AI201" s="23"/>
      <c r="AJ201" s="23"/>
      <c r="AK201" s="23"/>
      <c r="AL201" s="23"/>
      <c r="AM201" s="383"/>
    </row>
    <row r="202" spans="30:55" x14ac:dyDescent="0.4">
      <c r="AD202" s="384" t="s">
        <v>670</v>
      </c>
      <c r="AE202" s="23"/>
      <c r="AF202" s="23"/>
      <c r="AG202" s="23"/>
      <c r="AH202" s="23"/>
      <c r="AI202" s="23"/>
      <c r="AJ202" s="23"/>
      <c r="AK202" s="23"/>
      <c r="AL202" s="23"/>
      <c r="AM202" s="383"/>
    </row>
    <row r="203" spans="30:55" x14ac:dyDescent="0.4">
      <c r="AD203" s="384" t="s">
        <v>873</v>
      </c>
      <c r="AE203" s="23"/>
      <c r="AF203" s="23"/>
      <c r="AG203" s="23"/>
      <c r="AH203" s="23"/>
      <c r="AI203" s="23"/>
      <c r="AJ203" s="23"/>
      <c r="AK203" s="23"/>
      <c r="AL203" s="23"/>
      <c r="AM203" s="383"/>
      <c r="AN203" s="298"/>
      <c r="AO203" s="298"/>
      <c r="AP203" s="298"/>
      <c r="AQ203" s="298"/>
      <c r="AR203" s="298"/>
      <c r="AS203" s="298"/>
      <c r="AT203" s="298"/>
      <c r="AU203" s="298"/>
      <c r="AV203" s="298"/>
      <c r="AW203" s="298"/>
      <c r="AX203" s="298"/>
      <c r="AY203" s="298"/>
      <c r="AZ203" s="298"/>
      <c r="BA203" s="298"/>
      <c r="BB203" s="298"/>
      <c r="BC203" s="298"/>
    </row>
    <row r="204" spans="30:55" x14ac:dyDescent="0.4">
      <c r="AD204" s="23"/>
      <c r="AE204" s="23"/>
      <c r="AF204" s="23"/>
      <c r="AG204" s="23"/>
      <c r="AH204" s="23"/>
      <c r="AI204" s="23"/>
      <c r="AJ204" s="23"/>
      <c r="AK204" s="23"/>
      <c r="AL204" s="23"/>
      <c r="AM204" s="383"/>
    </row>
    <row r="205" spans="30:55" x14ac:dyDescent="0.4">
      <c r="AD205" s="244" t="s">
        <v>381</v>
      </c>
      <c r="AE205" s="23"/>
      <c r="AF205" s="23"/>
      <c r="AG205" s="23"/>
      <c r="AH205" s="23"/>
      <c r="AI205" s="23"/>
      <c r="AJ205" s="23"/>
      <c r="AK205" s="23"/>
      <c r="AL205" s="23"/>
      <c r="AM205" s="383"/>
    </row>
    <row r="206" spans="30:55" x14ac:dyDescent="0.4">
      <c r="AD206" s="384" t="s">
        <v>671</v>
      </c>
      <c r="AE206" s="23"/>
      <c r="AF206" s="23"/>
      <c r="AG206" s="23"/>
      <c r="AH206" s="23"/>
      <c r="AI206" s="23"/>
      <c r="AJ206" s="23"/>
      <c r="AK206" s="23"/>
      <c r="AL206" s="23"/>
      <c r="AM206" s="383"/>
    </row>
    <row r="207" spans="30:55" x14ac:dyDescent="0.4">
      <c r="AD207" s="384" t="s">
        <v>672</v>
      </c>
      <c r="AE207" s="23"/>
      <c r="AF207" s="23"/>
      <c r="AG207" s="23"/>
      <c r="AH207" s="23"/>
      <c r="AI207" s="23"/>
      <c r="AJ207" s="23"/>
      <c r="AK207" s="23"/>
      <c r="AL207" s="23"/>
      <c r="AM207" s="383"/>
    </row>
    <row r="208" spans="30:55" x14ac:dyDescent="0.4">
      <c r="AD208" s="383"/>
      <c r="AE208" s="23"/>
      <c r="AF208" s="23"/>
      <c r="AG208" s="23"/>
      <c r="AH208" s="23"/>
      <c r="AI208" s="23"/>
      <c r="AJ208" s="23"/>
      <c r="AK208" s="23"/>
      <c r="AL208" s="23"/>
      <c r="AM208" s="383"/>
    </row>
    <row r="209" spans="5:78" x14ac:dyDescent="0.4">
      <c r="AD209" s="386" t="s">
        <v>19</v>
      </c>
      <c r="AE209" s="383"/>
      <c r="AF209" s="383"/>
      <c r="AG209" s="383"/>
      <c r="AH209" s="383"/>
      <c r="AI209" s="383"/>
      <c r="AJ209" s="383"/>
      <c r="AK209" s="383"/>
      <c r="AL209" s="383"/>
      <c r="AM209" s="383"/>
    </row>
    <row r="210" spans="5:78" x14ac:dyDescent="0.4">
      <c r="AD210" s="384" t="s">
        <v>673</v>
      </c>
      <c r="AE210" s="383"/>
      <c r="AF210" s="383"/>
      <c r="AG210" s="383"/>
      <c r="AH210" s="383"/>
      <c r="AI210" s="383"/>
      <c r="AJ210" s="383"/>
      <c r="AK210" s="383"/>
      <c r="AL210" s="383"/>
      <c r="AM210" s="383"/>
    </row>
    <row r="211" spans="5:78" x14ac:dyDescent="0.4">
      <c r="AD211" s="384" t="s">
        <v>674</v>
      </c>
      <c r="AE211" s="383"/>
      <c r="AF211" s="383"/>
      <c r="AG211" s="383"/>
      <c r="AH211" s="383"/>
      <c r="AI211" s="383"/>
      <c r="AJ211" s="383"/>
      <c r="AK211" s="383"/>
      <c r="AL211" s="383"/>
      <c r="AM211" s="383"/>
    </row>
    <row r="212" spans="5:78" x14ac:dyDescent="0.4">
      <c r="AD212" s="384" t="s">
        <v>675</v>
      </c>
      <c r="AE212" s="383"/>
      <c r="AF212" s="383"/>
      <c r="AG212" s="383"/>
      <c r="AH212" s="383"/>
      <c r="AI212" s="383"/>
      <c r="AJ212" s="383"/>
      <c r="AK212" s="383"/>
      <c r="AL212" s="383"/>
      <c r="AM212" s="383"/>
    </row>
    <row r="213" spans="5:78" ht="67.5" customHeight="1" x14ac:dyDescent="0.4">
      <c r="AC213" s="245" t="s">
        <v>678</v>
      </c>
      <c r="AD213" s="384" t="s">
        <v>676</v>
      </c>
      <c r="AE213" s="383"/>
      <c r="AF213" s="383"/>
      <c r="AG213" s="383"/>
      <c r="AH213" s="383"/>
      <c r="AI213" s="383"/>
      <c r="AJ213" s="383"/>
      <c r="AK213" s="383"/>
      <c r="AL213" s="383"/>
      <c r="AM213" s="383"/>
    </row>
    <row r="214" spans="5:78" ht="67.5" customHeight="1" x14ac:dyDescent="0.4">
      <c r="AC214" s="245" t="s">
        <v>679</v>
      </c>
      <c r="AD214" s="383"/>
      <c r="AE214" s="383"/>
      <c r="AF214" s="383"/>
      <c r="AG214" s="383"/>
      <c r="AH214" s="383"/>
      <c r="AI214" s="383"/>
      <c r="AJ214" s="383"/>
      <c r="AK214" s="383"/>
      <c r="AL214" s="383"/>
      <c r="AM214" s="383"/>
    </row>
    <row r="215" spans="5:78" ht="14.25" thickBot="1" x14ac:dyDescent="0.45">
      <c r="AC215" s="246" t="s">
        <v>680</v>
      </c>
      <c r="AD215" s="244" t="s">
        <v>25</v>
      </c>
      <c r="AE215" s="383"/>
      <c r="AF215" s="383"/>
      <c r="AG215" s="383"/>
      <c r="AH215" s="383"/>
      <c r="AI215" s="383"/>
      <c r="AJ215" s="383"/>
      <c r="AK215" s="383"/>
      <c r="AL215" s="383"/>
      <c r="AM215" s="383"/>
    </row>
    <row r="216" spans="5:78" s="381" customFormat="1" ht="14.25" thickBot="1" x14ac:dyDescent="0.45">
      <c r="E216" s="378"/>
      <c r="F216" s="378"/>
      <c r="G216" s="378"/>
      <c r="H216" s="378"/>
      <c r="I216" s="378"/>
      <c r="J216" s="378"/>
      <c r="K216" s="378"/>
      <c r="L216" s="378"/>
      <c r="M216" s="378"/>
      <c r="N216" s="378"/>
      <c r="O216" s="378"/>
      <c r="P216" s="378"/>
      <c r="Q216" s="378"/>
      <c r="R216" s="378"/>
      <c r="S216" s="378"/>
      <c r="T216" s="378"/>
      <c r="U216" s="378"/>
      <c r="V216" s="378"/>
      <c r="W216" s="378"/>
      <c r="X216" s="378"/>
      <c r="Y216" s="378"/>
      <c r="Z216" s="378"/>
      <c r="AA216" s="378"/>
      <c r="AB216" s="378"/>
      <c r="AC216" s="246"/>
      <c r="AD216" s="383" t="s">
        <v>48</v>
      </c>
      <c r="AE216" s="387" t="str">
        <f>IF(B167="有","土台の劣化、","")</f>
        <v/>
      </c>
      <c r="AF216" s="387">
        <f>IF(B167="有",0,1)</f>
        <v>1</v>
      </c>
      <c r="AG216" s="435">
        <f>SUM(AF216:AF220)</f>
        <v>5</v>
      </c>
      <c r="AH216" s="383"/>
      <c r="AI216" s="383"/>
      <c r="AJ216" s="383"/>
      <c r="AK216" s="383"/>
      <c r="AL216" s="383"/>
      <c r="AM216" s="383"/>
      <c r="AN216" s="257"/>
      <c r="AO216" s="257"/>
      <c r="AP216" s="257"/>
      <c r="AQ216" s="257"/>
      <c r="AR216" s="257"/>
      <c r="AS216" s="257"/>
      <c r="AT216" s="257"/>
      <c r="AU216" s="257"/>
      <c r="AV216" s="257"/>
      <c r="AW216" s="257"/>
      <c r="AX216" s="257"/>
      <c r="AY216" s="257"/>
      <c r="AZ216" s="257"/>
      <c r="BA216" s="257"/>
      <c r="BB216" s="257"/>
      <c r="BC216" s="257"/>
      <c r="BD216" s="378"/>
      <c r="BE216" s="378"/>
      <c r="BF216" s="378"/>
      <c r="BG216" s="378"/>
      <c r="BH216" s="378"/>
      <c r="BI216" s="378"/>
      <c r="BJ216" s="378"/>
      <c r="BK216" s="378"/>
      <c r="BL216" s="378"/>
      <c r="BM216" s="378"/>
      <c r="BN216" s="378"/>
      <c r="BO216" s="378"/>
      <c r="BP216" s="378"/>
      <c r="BQ216" s="378"/>
      <c r="BR216" s="378"/>
      <c r="BS216" s="378"/>
      <c r="BT216" s="378"/>
      <c r="BU216" s="378"/>
      <c r="BV216" s="378"/>
      <c r="BW216" s="378"/>
      <c r="BX216" s="378"/>
      <c r="BY216" s="378"/>
      <c r="BZ216" s="378"/>
    </row>
    <row r="217" spans="5:78" ht="14.25" thickBot="1" x14ac:dyDescent="0.45">
      <c r="AD217" s="383" t="s">
        <v>677</v>
      </c>
      <c r="AE217" s="387" t="str">
        <f>IF(B168="有","柱の劣化、","")</f>
        <v/>
      </c>
      <c r="AF217" s="387">
        <f>IF(B168="有",0,1)</f>
        <v>1</v>
      </c>
      <c r="AG217" s="436"/>
      <c r="AH217" s="383"/>
      <c r="AI217" s="383"/>
      <c r="AJ217" s="383"/>
      <c r="AK217" s="383"/>
      <c r="AL217" s="383"/>
      <c r="AM217" s="383"/>
    </row>
    <row r="218" spans="5:78" ht="27.75" thickBot="1" x14ac:dyDescent="0.45">
      <c r="AB218" s="247" t="s">
        <v>684</v>
      </c>
      <c r="AC218" s="293" t="str">
        <f>IF(AE170&gt;=1.5,AB219,AB218)</f>
        <v>※
※</v>
      </c>
      <c r="AD218" s="383"/>
      <c r="AE218" s="387" t="str">
        <f>IF(B169="有","外壁の劣化、","")</f>
        <v/>
      </c>
      <c r="AF218" s="387">
        <f>IF(B169="有",0,1)</f>
        <v>1</v>
      </c>
      <c r="AG218" s="436"/>
      <c r="AH218" s="383"/>
      <c r="AI218" s="383"/>
      <c r="AJ218" s="383"/>
      <c r="AK218" s="383"/>
      <c r="AL218" s="383"/>
      <c r="AM218" s="383"/>
    </row>
    <row r="219" spans="5:78" ht="14.25" thickBot="1" x14ac:dyDescent="0.45">
      <c r="AB219" s="247" t="s">
        <v>681</v>
      </c>
      <c r="AC219" s="249" t="s">
        <v>685</v>
      </c>
      <c r="AD219" s="383"/>
      <c r="AE219" s="387" t="str">
        <f>IF(B170="有","浴室の劣化、","")</f>
        <v/>
      </c>
      <c r="AF219" s="387">
        <f>IF(B170="有",0,1)</f>
        <v>1</v>
      </c>
      <c r="AG219" s="436"/>
      <c r="AH219" s="383"/>
      <c r="AI219" s="383"/>
      <c r="AJ219" s="383"/>
      <c r="AK219" s="383"/>
      <c r="AL219" s="383"/>
      <c r="AM219" s="383"/>
    </row>
    <row r="220" spans="5:78" ht="14.25" thickBot="1" x14ac:dyDescent="0.45">
      <c r="AC220" s="249" t="s">
        <v>687</v>
      </c>
      <c r="AD220" s="383"/>
      <c r="AE220" s="387" t="str">
        <f>IF(B171="有","雨漏れ","")</f>
        <v/>
      </c>
      <c r="AF220" s="387">
        <f>IF(B171="有",0,1)</f>
        <v>1</v>
      </c>
      <c r="AG220" s="437"/>
      <c r="AH220" s="383"/>
      <c r="AI220" s="383"/>
      <c r="AJ220" s="383"/>
      <c r="AK220" s="383"/>
      <c r="AL220" s="383"/>
      <c r="AM220" s="383"/>
    </row>
    <row r="221" spans="5:78" x14ac:dyDescent="0.4">
      <c r="AD221" s="383" t="str">
        <f>IF(AG216&gt;4,"",(CONCATENATE(AE216,AE217,AE218,AE219,AE220,"をそのままにしておくと、構造躯体に著しく影響を与えます。補修を検討してください。")))</f>
        <v/>
      </c>
      <c r="AE221" s="383"/>
      <c r="AF221" s="384"/>
      <c r="AG221" s="383"/>
      <c r="AH221" s="383"/>
      <c r="AI221" s="383"/>
      <c r="AJ221" s="383"/>
      <c r="AK221" s="383"/>
      <c r="AL221" s="383"/>
      <c r="AM221" s="383"/>
    </row>
    <row r="222" spans="5:78" x14ac:dyDescent="0.4">
      <c r="AC222" s="293" t="str">
        <f>IF(OR(AE170&lt;1,AE170&gt;=1.5),"","※")</f>
        <v/>
      </c>
      <c r="AD222" s="383"/>
      <c r="AE222" s="388"/>
      <c r="AF222" s="383"/>
      <c r="AG222" s="383"/>
      <c r="AH222" s="383"/>
      <c r="AI222" s="383"/>
      <c r="AJ222" s="383"/>
      <c r="AK222" s="383"/>
      <c r="AL222" s="383"/>
      <c r="AM222" s="383"/>
    </row>
    <row r="223" spans="5:78" x14ac:dyDescent="0.4">
      <c r="AC223" s="294"/>
      <c r="AD223" s="295" t="s">
        <v>878</v>
      </c>
      <c r="AE223" s="383"/>
      <c r="AF223" s="383"/>
      <c r="AG223" s="383"/>
      <c r="AH223" s="383"/>
      <c r="AI223" s="383"/>
      <c r="AJ223" s="383"/>
      <c r="AK223" s="383"/>
      <c r="AL223" s="383"/>
      <c r="AM223" s="383"/>
    </row>
    <row r="224" spans="5:78" x14ac:dyDescent="0.4">
      <c r="AD224" s="389" t="str">
        <f>IF(BB7=""," ",IF(AE170&lt;1,AD225,IF(AND(AE170&gt;=1,AE170&lt;1.5),AD226,AD227)))</f>
        <v xml:space="preserve"> </v>
      </c>
      <c r="AE224" s="390" t="str">
        <f>IF(BB7=""," ",IF(AE170&lt;1,AE225,IF(AND(AE170&gt;=1,AE170&lt;1.5),AE226,AE227)))</f>
        <v xml:space="preserve"> </v>
      </c>
      <c r="AF224" s="383"/>
      <c r="AG224" s="383"/>
      <c r="AH224" s="383"/>
      <c r="AI224" s="383"/>
      <c r="AJ224" s="383"/>
      <c r="AK224" s="383"/>
      <c r="AL224" s="383"/>
      <c r="AM224" s="383"/>
    </row>
    <row r="225" spans="29:55" ht="36" x14ac:dyDescent="0.4">
      <c r="AD225" s="292" t="s">
        <v>684</v>
      </c>
      <c r="AE225" s="433" t="s">
        <v>880</v>
      </c>
      <c r="AF225" s="434"/>
      <c r="AG225" s="434"/>
      <c r="AH225" s="434"/>
      <c r="AI225" s="434"/>
      <c r="AJ225" s="434"/>
      <c r="AK225" s="383"/>
      <c r="AL225" s="383"/>
      <c r="AM225" s="383"/>
    </row>
    <row r="226" spans="29:55" ht="48" x14ac:dyDescent="0.4">
      <c r="AC226" s="250"/>
      <c r="AD226" s="292" t="s">
        <v>882</v>
      </c>
      <c r="AE226" s="433" t="s">
        <v>881</v>
      </c>
      <c r="AF226" s="434"/>
      <c r="AG226" s="434"/>
      <c r="AH226" s="434"/>
      <c r="AI226" s="434"/>
      <c r="AJ226" s="434"/>
      <c r="AK226" s="383"/>
      <c r="AL226" s="383"/>
      <c r="AM226" s="383"/>
    </row>
    <row r="227" spans="29:55" x14ac:dyDescent="0.4">
      <c r="AC227" s="250"/>
      <c r="AD227" s="292" t="s">
        <v>681</v>
      </c>
      <c r="AE227" s="433" t="s">
        <v>682</v>
      </c>
      <c r="AF227" s="434"/>
      <c r="AG227" s="434"/>
      <c r="AH227" s="434"/>
      <c r="AI227" s="434"/>
      <c r="AJ227" s="434"/>
      <c r="AK227" s="383"/>
      <c r="AL227" s="383"/>
      <c r="AM227" s="383"/>
    </row>
    <row r="228" spans="29:55" x14ac:dyDescent="0.4">
      <c r="AC228" s="250"/>
      <c r="AD228" s="292"/>
      <c r="AE228" s="380"/>
      <c r="AF228" s="391"/>
      <c r="AG228" s="391"/>
      <c r="AH228" s="391"/>
      <c r="AI228" s="391"/>
      <c r="AJ228" s="391"/>
      <c r="AK228" s="391"/>
      <c r="AL228" s="391"/>
      <c r="AM228" s="383"/>
      <c r="AN228" s="378"/>
      <c r="AO228" s="378"/>
      <c r="AP228" s="378"/>
      <c r="AQ228" s="378"/>
      <c r="AR228" s="378"/>
      <c r="AS228" s="378"/>
      <c r="AT228" s="378"/>
      <c r="AU228" s="378"/>
      <c r="AV228" s="378"/>
      <c r="AW228" s="378"/>
      <c r="AX228" s="378"/>
      <c r="AY228" s="378"/>
      <c r="AZ228" s="378"/>
      <c r="BA228" s="378"/>
      <c r="BB228" s="378"/>
      <c r="BC228" s="378"/>
    </row>
    <row r="229" spans="29:55" x14ac:dyDescent="0.4">
      <c r="AC229" s="250"/>
      <c r="AD229" s="295" t="s">
        <v>683</v>
      </c>
      <c r="AE229" s="383"/>
      <c r="AF229" s="383"/>
      <c r="AG229" s="383"/>
      <c r="AH229" s="383"/>
      <c r="AI229" s="383"/>
      <c r="AJ229" s="383"/>
      <c r="AK229" s="383"/>
      <c r="AL229" s="383"/>
      <c r="AM229" s="391"/>
    </row>
    <row r="230" spans="29:55" x14ac:dyDescent="0.4">
      <c r="AD230" s="390" t="str">
        <f xml:space="preserve"> AD233&amp;CHAR(10)&amp;IF(AE170&gt;=1.5,"",IF( $C$12= $AE$8, AD231,IF( $C$12= $AE$9, AD232,"")))</f>
        <v xml:space="preserve">階別･方向別上部構造評点の最も小さい数値(表中の太文字・斜体)が建物の判定値(P.2に記載)となります。
</v>
      </c>
      <c r="AE230" s="383"/>
      <c r="AF230" s="383"/>
      <c r="AG230" s="383"/>
      <c r="AH230" s="383"/>
      <c r="AI230" s="383"/>
      <c r="AJ230" s="383"/>
      <c r="AK230" s="383"/>
      <c r="AL230" s="383"/>
      <c r="AM230" s="383"/>
    </row>
    <row r="231" spans="29:55" x14ac:dyDescent="0.4">
      <c r="AD231" s="383" t="s">
        <v>686</v>
      </c>
      <c r="AE231" s="383"/>
      <c r="AF231" s="383"/>
      <c r="AG231" s="383"/>
      <c r="AH231" s="383"/>
      <c r="AI231" s="383"/>
      <c r="AJ231" s="383"/>
      <c r="AK231" s="383"/>
      <c r="AL231" s="383"/>
      <c r="AM231" s="383"/>
    </row>
    <row r="232" spans="29:55" x14ac:dyDescent="0.4">
      <c r="AD232" s="383" t="s">
        <v>688</v>
      </c>
      <c r="AE232" s="383"/>
      <c r="AF232" s="383"/>
      <c r="AG232" s="383"/>
      <c r="AH232" s="383"/>
      <c r="AI232" s="383"/>
      <c r="AJ232" s="383"/>
      <c r="AK232" s="383"/>
      <c r="AL232" s="383"/>
      <c r="AM232" s="383"/>
    </row>
    <row r="233" spans="29:55" x14ac:dyDescent="0.4">
      <c r="AD233" s="383" t="s">
        <v>689</v>
      </c>
      <c r="AE233" s="383"/>
      <c r="AF233" s="383"/>
      <c r="AG233" s="383"/>
      <c r="AH233" s="383"/>
      <c r="AI233" s="383"/>
      <c r="AJ233" s="383"/>
      <c r="AK233" s="383"/>
      <c r="AL233" s="383"/>
      <c r="AM233" s="383"/>
    </row>
    <row r="234" spans="29:55" x14ac:dyDescent="0.4">
      <c r="AD234" s="390" t="str">
        <f>IF(OR(AE170&lt;1,AE170&gt;=1.5),"","判定値1.0以上のため、耐震改修工事で判定値1.5とする場合の目安です。")</f>
        <v/>
      </c>
      <c r="AE234" s="383" t="s">
        <v>690</v>
      </c>
      <c r="AF234" s="383"/>
      <c r="AG234" s="383"/>
      <c r="AH234" s="383"/>
      <c r="AI234" s="383"/>
      <c r="AJ234" s="383"/>
      <c r="AK234" s="383"/>
      <c r="AL234" s="383"/>
      <c r="AM234" s="383"/>
    </row>
    <row r="235" spans="29:55" x14ac:dyDescent="0.4">
      <c r="AD235" s="392"/>
      <c r="AE235" s="383"/>
      <c r="AF235" s="383"/>
      <c r="AG235" s="383"/>
      <c r="AH235" s="383"/>
      <c r="AI235" s="383"/>
      <c r="AJ235" s="383"/>
      <c r="AK235" s="383"/>
      <c r="AL235" s="383"/>
      <c r="AM235" s="383"/>
    </row>
    <row r="236" spans="29:55" x14ac:dyDescent="0.4">
      <c r="AD236" s="295" t="s">
        <v>691</v>
      </c>
      <c r="AE236" s="383"/>
      <c r="AF236" s="383"/>
      <c r="AG236" s="383"/>
      <c r="AH236" s="383"/>
      <c r="AI236" s="383"/>
      <c r="AJ236" s="383"/>
      <c r="AK236" s="383"/>
      <c r="AL236" s="383"/>
      <c r="AM236" s="383"/>
    </row>
    <row r="237" spans="29:55" x14ac:dyDescent="0.4">
      <c r="AD237" s="390" t="str">
        <f>IF(BB7=""," ",IF(AE170&lt;1,AD238,IF(AE170&gt;=1.5,"",AD239)))</f>
        <v xml:space="preserve"> </v>
      </c>
      <c r="AE237" s="390" t="str">
        <f>IF(AE170&lt;1,"自治体の耐震改修助成制度等を利用できる場合があります","")</f>
        <v>自治体の耐震改修助成制度等を利用できる場合があります</v>
      </c>
      <c r="AF237" s="383"/>
      <c r="AG237" s="383"/>
      <c r="AH237" s="383"/>
      <c r="AI237" s="383"/>
      <c r="AJ237" s="383"/>
      <c r="AK237" s="383"/>
      <c r="AL237" s="383"/>
      <c r="AM237" s="383"/>
    </row>
    <row r="238" spans="29:55" x14ac:dyDescent="0.4">
      <c r="AD238" s="383" t="s">
        <v>692</v>
      </c>
      <c r="AE238" s="383"/>
      <c r="AF238" s="383"/>
      <c r="AG238" s="383"/>
      <c r="AH238" s="383"/>
      <c r="AI238" s="383"/>
      <c r="AJ238" s="383"/>
      <c r="AK238" s="383"/>
      <c r="AL238" s="383"/>
      <c r="AM238" s="383"/>
    </row>
    <row r="239" spans="29:55" x14ac:dyDescent="0.4">
      <c r="AD239" s="383" t="s">
        <v>693</v>
      </c>
      <c r="AE239" s="383"/>
      <c r="AF239" s="383"/>
      <c r="AG239" s="383"/>
      <c r="AH239" s="383"/>
      <c r="AI239" s="383"/>
      <c r="AJ239" s="383"/>
      <c r="AK239" s="383"/>
      <c r="AL239" s="383"/>
      <c r="AM239" s="383"/>
    </row>
    <row r="240" spans="29:55" x14ac:dyDescent="0.4">
      <c r="AD240" s="383"/>
      <c r="AE240" s="383"/>
      <c r="AF240" s="383"/>
      <c r="AG240" s="383"/>
      <c r="AH240" s="383"/>
      <c r="AI240" s="383"/>
      <c r="AJ240" s="383"/>
      <c r="AK240" s="383"/>
      <c r="AL240" s="383"/>
      <c r="AM240" s="383"/>
    </row>
    <row r="241" spans="30:39" x14ac:dyDescent="0.4">
      <c r="AD241" s="383"/>
      <c r="AE241" s="383" t="str">
        <f>IF(AE170&lt;1,"自治体の改修設計助成制度等を利用できる場合があります","")</f>
        <v>自治体の改修設計助成制度等を利用できる場合があります</v>
      </c>
      <c r="AF241" s="383"/>
      <c r="AG241" s="383"/>
      <c r="AH241" s="383"/>
      <c r="AI241" s="383"/>
      <c r="AJ241" s="383"/>
      <c r="AK241" s="383"/>
      <c r="AL241" s="383"/>
      <c r="AM241" s="383"/>
    </row>
    <row r="242" spans="30:39" x14ac:dyDescent="0.4">
      <c r="AM242" s="383"/>
    </row>
  </sheetData>
  <sheetProtection algorithmName="SHA-512" hashValue="YJ7QWr5J5IllX3fWugJGM99LVjPpT+l98otjgI4BhPtjPoLR8NmlsXCPxRTn4C8Ptq04fIRc78x1mqBA467qRw==" saltValue="NWcGFrSyD87LZqsl1YAOmQ==" spinCount="100000" sheet="1" objects="1" scenarios="1"/>
  <mergeCells count="21">
    <mergeCell ref="B90:B93"/>
    <mergeCell ref="A1:B1"/>
    <mergeCell ref="A3:B3"/>
    <mergeCell ref="E7:H7"/>
    <mergeCell ref="A8:B8"/>
    <mergeCell ref="B86:B87"/>
    <mergeCell ref="AE225:AJ225"/>
    <mergeCell ref="AE226:AJ226"/>
    <mergeCell ref="AE227:AJ227"/>
    <mergeCell ref="AG216:AG220"/>
    <mergeCell ref="B95:B97"/>
    <mergeCell ref="B101:B102"/>
    <mergeCell ref="A107:D107"/>
    <mergeCell ref="A112:B113"/>
    <mergeCell ref="C112:C113"/>
    <mergeCell ref="A119:B120"/>
    <mergeCell ref="E129:E130"/>
    <mergeCell ref="D131:D134"/>
    <mergeCell ref="A162:B162"/>
    <mergeCell ref="D163:D166"/>
    <mergeCell ref="D167:D171"/>
  </mergeCells>
  <phoneticPr fontId="3"/>
  <dataValidations xWindow="599" yWindow="624"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45:D46 D19:D20 D29:D30"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6文字_x000a_で入力_x000a_（例）200001" sqref="C5" xr:uid="{00000000-0002-0000-0000-00006B000000}">
      <formula1>6</formula1>
      <formula2>6</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区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平成）から入力して下さい_x000a_例：平成30年5月28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$AD$194:$AD$198</formula1>
    </dataValidation>
    <dataValidation type="list" allowBlank="1" showInputMessage="1" promptTitle="金物アドバイス" prompt="▼より選択" sqref="C164" xr:uid="{00000000-0002-0000-0000-00007F000000}">
      <formula1>$AD$201:$AD$203</formula1>
    </dataValidation>
    <dataValidation type="list" allowBlank="1" showInputMessage="1" promptTitle="水平剛性アドバイス" prompt="▼より選択" sqref="C165" xr:uid="{00000000-0002-0000-0000-000080000000}">
      <formula1>$AD$206:$AD$207</formula1>
    </dataValidation>
    <dataValidation type="list" allowBlank="1" showInputMessage="1" promptTitle="基礎のアドバイス" prompt="▼より選択" sqref="C166" xr:uid="{00000000-0002-0000-0000-000081000000}">
      <formula1>$AD$210:$AD$213</formula1>
    </dataValidation>
    <dataValidation allowBlank="1" showInputMessage="1" promptTitle="入力しない" sqref="AE216:AF220" xr:uid="{00000000-0002-0000-0000-000082000000}"/>
    <dataValidation type="list" allowBlank="1" showInputMessage="1" showErrorMessage="1" promptTitle="劣化がある事項を選択" prompt="▼から選択" sqref="B167:B171" xr:uid="{00000000-0002-0000-0000-000083000000}">
      <formula1>$AD$216:$AD$217</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$AD$75:$AD$160</formula1>
    </dataValidation>
    <dataValidation type="list" allowBlank="1" showInputMessage="1" showErrorMessage="1" promptTitle="増築年" prompt="最終増築年を入力" sqref="D38" xr:uid="{00000000-0002-0000-0000-000048000000}">
      <formula1>$AD$75:$AD$160</formula1>
    </dataValidation>
    <dataValidation type="list" allowBlank="1" showInputMessage="1" showErrorMessage="1" promptTitle="改築年" prompt="最終改築年を入力" sqref="D40" xr:uid="{00000000-0002-0000-0000-00004A000000}">
      <formula1>$AD$75:$AD$160</formula1>
    </dataValidation>
    <dataValidation type="list" allowBlank="1" showInputMessage="1" showErrorMessage="1" promptTitle="補修年" prompt="最終補修年を入力" sqref="D42" xr:uid="{00000000-0002-0000-0000-00004B000000}">
      <formula1>$AD$75:$AD$160</formula1>
    </dataValidation>
  </dataValidations>
  <pageMargins left="0.7" right="0.7" top="0.75" bottom="0.75" header="0.3" footer="0.3"/>
  <pageSetup paperSize="9" scale="1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P31" sqref="P31"/>
    </sheetView>
  </sheetViews>
  <sheetFormatPr defaultColWidth="9" defaultRowHeight="18.75" x14ac:dyDescent="0.4"/>
  <cols>
    <col min="1" max="1" width="13" style="362" bestFit="1" customWidth="1"/>
    <col min="2" max="2" width="47.875" style="362" customWidth="1"/>
    <col min="3" max="3" width="18.125" style="362" customWidth="1"/>
    <col min="4" max="16384" width="9" style="362"/>
  </cols>
  <sheetData>
    <row r="1" spans="1:7" ht="19.5" thickBot="1" x14ac:dyDescent="0.45">
      <c r="A1" s="362" t="s">
        <v>694</v>
      </c>
    </row>
    <row r="2" spans="1:7" x14ac:dyDescent="0.4">
      <c r="A2" s="363" t="s">
        <v>695</v>
      </c>
      <c r="B2" s="364"/>
      <c r="C2" s="365" t="s">
        <v>696</v>
      </c>
    </row>
    <row r="3" spans="1:7" ht="33.75" thickBot="1" x14ac:dyDescent="0.45">
      <c r="A3" s="366" t="s">
        <v>697</v>
      </c>
      <c r="B3" s="367"/>
      <c r="C3" s="368" t="s">
        <v>877</v>
      </c>
      <c r="G3" s="362" t="s">
        <v>698</v>
      </c>
    </row>
    <row r="4" spans="1:7" x14ac:dyDescent="0.4">
      <c r="A4" s="369" t="s">
        <v>699</v>
      </c>
      <c r="B4" s="370"/>
      <c r="C4" s="371" t="s">
        <v>700</v>
      </c>
      <c r="G4" s="362" t="s">
        <v>701</v>
      </c>
    </row>
    <row r="5" spans="1:7" x14ac:dyDescent="0.4">
      <c r="A5" s="372" t="s">
        <v>702</v>
      </c>
      <c r="B5" s="373"/>
      <c r="C5" s="374" t="s">
        <v>703</v>
      </c>
      <c r="G5" s="362" t="s">
        <v>704</v>
      </c>
    </row>
    <row r="6" spans="1:7" x14ac:dyDescent="0.4">
      <c r="A6" s="372" t="s">
        <v>705</v>
      </c>
      <c r="B6" s="375"/>
      <c r="C6" s="374" t="s">
        <v>706</v>
      </c>
    </row>
    <row r="7" spans="1:7" ht="19.5" thickBot="1" x14ac:dyDescent="0.45">
      <c r="A7" s="366" t="s">
        <v>707</v>
      </c>
      <c r="B7" s="376"/>
      <c r="C7" s="377"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tabSelected="1" view="pageBreakPreview" topLeftCell="A10" zoomScaleNormal="70" zoomScaleSheetLayoutView="100" workbookViewId="0">
      <selection activeCell="P50" sqref="P50"/>
    </sheetView>
  </sheetViews>
  <sheetFormatPr defaultColWidth="9" defaultRowHeight="13.5" x14ac:dyDescent="0.4"/>
  <cols>
    <col min="1" max="29" width="3.125" style="300" customWidth="1"/>
    <col min="30" max="31" width="9" style="300"/>
    <col min="32" max="33" width="12.625" style="300" customWidth="1"/>
    <col min="34" max="34" width="7.625" style="300" customWidth="1"/>
    <col min="35" max="16384" width="9" style="300"/>
  </cols>
  <sheetData>
    <row r="1" spans="1:29" ht="18" customHeight="1" x14ac:dyDescent="0.4">
      <c r="A1" s="427"/>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957" t="s">
        <v>913</v>
      </c>
      <c r="AC1" s="427"/>
    </row>
    <row r="2" spans="1:29" ht="17.25" customHeight="1" x14ac:dyDescent="0.4">
      <c r="A2" s="427"/>
      <c r="B2" s="427"/>
      <c r="C2" s="427"/>
      <c r="D2" s="427"/>
      <c r="E2" s="427"/>
      <c r="F2" s="427"/>
      <c r="G2" s="427"/>
      <c r="H2" s="427"/>
      <c r="I2" s="427"/>
      <c r="J2" s="427"/>
      <c r="K2" s="427"/>
      <c r="L2" s="427"/>
      <c r="M2" s="427"/>
      <c r="N2" s="427"/>
      <c r="O2" s="427"/>
      <c r="P2" s="427"/>
      <c r="Q2" s="427"/>
      <c r="R2" s="427"/>
      <c r="S2" s="958" t="str">
        <f>[1]報告書入力!C3</f>
        <v>豊橋市</v>
      </c>
      <c r="T2" s="959"/>
      <c r="U2" s="959"/>
      <c r="V2" s="959"/>
      <c r="W2" s="959"/>
      <c r="X2" s="959"/>
      <c r="Y2" s="960" t="s">
        <v>804</v>
      </c>
      <c r="Z2" s="960" t="s">
        <v>822</v>
      </c>
      <c r="AA2" s="961"/>
      <c r="AB2" s="961"/>
      <c r="AC2" s="427"/>
    </row>
    <row r="3" spans="1:29" ht="17.25" customHeight="1" x14ac:dyDescent="0.4">
      <c r="A3" s="427"/>
      <c r="B3" s="427"/>
      <c r="C3" s="427"/>
      <c r="D3" s="427"/>
      <c r="E3" s="427"/>
      <c r="F3" s="427"/>
      <c r="G3" s="427"/>
      <c r="H3" s="427"/>
      <c r="I3" s="427"/>
      <c r="J3" s="427"/>
      <c r="K3" s="427"/>
      <c r="L3" s="427"/>
      <c r="M3" s="427"/>
      <c r="N3" s="427"/>
      <c r="O3" s="427"/>
      <c r="P3" s="427"/>
      <c r="Q3" s="427"/>
      <c r="R3" s="427"/>
      <c r="S3" s="962"/>
      <c r="T3" s="962"/>
      <c r="U3" s="962"/>
      <c r="V3" s="962"/>
      <c r="W3" s="962"/>
      <c r="X3" s="962"/>
      <c r="Y3" s="963"/>
      <c r="Z3" s="963"/>
      <c r="AA3" s="963"/>
      <c r="AB3" s="963"/>
      <c r="AC3" s="427"/>
    </row>
    <row r="4" spans="1:29" ht="17.25" customHeight="1" x14ac:dyDescent="0.4">
      <c r="A4" s="427"/>
      <c r="B4" s="427"/>
      <c r="C4" s="427"/>
      <c r="D4" s="427"/>
      <c r="E4" s="427"/>
      <c r="F4" s="427"/>
      <c r="G4" s="427"/>
      <c r="H4" s="427"/>
      <c r="I4" s="427"/>
      <c r="J4" s="427"/>
      <c r="K4" s="427"/>
      <c r="L4" s="427"/>
      <c r="M4" s="427"/>
      <c r="N4" s="427"/>
      <c r="O4" s="427"/>
      <c r="P4" s="427"/>
      <c r="Q4" s="427"/>
      <c r="R4" s="427"/>
      <c r="S4" s="964" t="s">
        <v>11</v>
      </c>
      <c r="T4" s="965"/>
      <c r="U4" s="965"/>
      <c r="V4" s="965"/>
      <c r="W4" s="966">
        <f>[1]報告書入力!$C$5</f>
        <v>0</v>
      </c>
      <c r="X4" s="966"/>
      <c r="Y4" s="966"/>
      <c r="Z4" s="966"/>
      <c r="AA4" s="966"/>
      <c r="AB4" s="967"/>
      <c r="AC4" s="427"/>
    </row>
    <row r="5" spans="1:29" ht="17.25" customHeight="1" x14ac:dyDescent="0.4">
      <c r="A5" s="427"/>
      <c r="B5" s="427"/>
      <c r="C5" s="427"/>
      <c r="D5" s="427"/>
      <c r="E5" s="427"/>
      <c r="F5" s="427"/>
      <c r="G5" s="427"/>
      <c r="H5" s="427"/>
      <c r="I5" s="427"/>
      <c r="J5" s="427"/>
      <c r="K5" s="427"/>
      <c r="L5" s="427"/>
      <c r="M5" s="427"/>
      <c r="N5" s="427"/>
      <c r="O5" s="427"/>
      <c r="P5" s="427"/>
      <c r="Q5" s="427"/>
      <c r="R5" s="427"/>
      <c r="S5" s="968"/>
      <c r="T5" s="969"/>
      <c r="U5" s="969"/>
      <c r="V5" s="969"/>
      <c r="W5" s="970"/>
      <c r="X5" s="970"/>
      <c r="Y5" s="970"/>
      <c r="Z5" s="970"/>
      <c r="AA5" s="970"/>
      <c r="AB5" s="971"/>
      <c r="AC5" s="427"/>
    </row>
    <row r="6" spans="1:29" ht="17.25" customHeight="1" x14ac:dyDescent="0.4">
      <c r="A6" s="427"/>
      <c r="B6" s="427"/>
      <c r="C6" s="427"/>
      <c r="D6" s="427"/>
      <c r="E6" s="427"/>
      <c r="F6" s="427"/>
      <c r="G6" s="427"/>
      <c r="H6" s="427"/>
      <c r="I6" s="427"/>
      <c r="J6" s="427"/>
      <c r="K6" s="427"/>
      <c r="L6" s="427"/>
      <c r="M6" s="427"/>
      <c r="N6" s="427"/>
      <c r="O6" s="427"/>
      <c r="P6" s="427"/>
      <c r="Q6" s="427"/>
      <c r="R6" s="427"/>
      <c r="S6" s="972" t="s">
        <v>823</v>
      </c>
      <c r="T6" s="973"/>
      <c r="U6" s="973"/>
      <c r="V6" s="974">
        <f>[1]報告書入力!C6</f>
        <v>0</v>
      </c>
      <c r="W6" s="974"/>
      <c r="X6" s="974"/>
      <c r="Y6" s="974"/>
      <c r="Z6" s="974"/>
      <c r="AA6" s="974"/>
      <c r="AB6" s="974"/>
      <c r="AC6" s="427"/>
    </row>
    <row r="7" spans="1:29" ht="17.25" customHeight="1" x14ac:dyDescent="0.4">
      <c r="A7" s="427"/>
      <c r="B7" s="427"/>
      <c r="C7" s="427"/>
      <c r="D7" s="427"/>
      <c r="E7" s="427"/>
      <c r="F7" s="427"/>
      <c r="G7" s="427"/>
      <c r="H7" s="427"/>
      <c r="I7" s="427"/>
      <c r="J7" s="427"/>
      <c r="K7" s="427"/>
      <c r="L7" s="427"/>
      <c r="M7" s="427"/>
      <c r="N7" s="427"/>
      <c r="O7" s="427"/>
      <c r="P7" s="427"/>
      <c r="Q7" s="427"/>
      <c r="R7" s="427"/>
      <c r="S7" s="975" t="s">
        <v>709</v>
      </c>
      <c r="T7" s="961"/>
      <c r="U7" s="961"/>
      <c r="V7" s="976" t="s">
        <v>874</v>
      </c>
      <c r="W7" s="976"/>
      <c r="X7" s="976"/>
      <c r="Y7" s="976"/>
      <c r="Z7" s="976"/>
      <c r="AA7" s="976"/>
      <c r="AB7" s="976"/>
      <c r="AC7" s="427"/>
    </row>
    <row r="8" spans="1:29" ht="17.25" customHeight="1" x14ac:dyDescent="0.4">
      <c r="A8" s="427"/>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row>
    <row r="9" spans="1:29" ht="17.25" customHeight="1" x14ac:dyDescent="0.4">
      <c r="A9" s="427"/>
      <c r="B9" s="427"/>
      <c r="C9" s="977"/>
      <c r="D9" s="978"/>
      <c r="E9" s="978"/>
      <c r="F9" s="978"/>
      <c r="G9" s="978"/>
      <c r="H9" s="978"/>
      <c r="I9" s="978"/>
      <c r="J9" s="978"/>
      <c r="K9" s="978"/>
      <c r="L9" s="978"/>
      <c r="M9" s="978"/>
      <c r="N9" s="978"/>
      <c r="O9" s="978"/>
      <c r="P9" s="978"/>
      <c r="Q9" s="978"/>
      <c r="R9" s="978"/>
      <c r="S9" s="978"/>
      <c r="T9" s="978"/>
      <c r="U9" s="978"/>
      <c r="V9" s="978"/>
      <c r="W9" s="978"/>
      <c r="X9" s="978"/>
      <c r="Y9" s="978"/>
      <c r="Z9" s="978"/>
      <c r="AA9" s="978"/>
      <c r="AB9" s="427"/>
      <c r="AC9" s="427"/>
    </row>
    <row r="10" spans="1:29" ht="17.25" customHeight="1" x14ac:dyDescent="0.4">
      <c r="A10" s="427"/>
      <c r="B10" s="427"/>
      <c r="C10" s="978"/>
      <c r="D10" s="978"/>
      <c r="E10" s="978"/>
      <c r="F10" s="978"/>
      <c r="G10" s="978"/>
      <c r="H10" s="978"/>
      <c r="I10" s="978"/>
      <c r="J10" s="978"/>
      <c r="K10" s="978"/>
      <c r="L10" s="978"/>
      <c r="M10" s="978"/>
      <c r="N10" s="978"/>
      <c r="O10" s="978"/>
      <c r="P10" s="978"/>
      <c r="Q10" s="978"/>
      <c r="R10" s="978"/>
      <c r="S10" s="978"/>
      <c r="T10" s="978"/>
      <c r="U10" s="978"/>
      <c r="V10" s="978"/>
      <c r="W10" s="978"/>
      <c r="X10" s="978"/>
      <c r="Y10" s="978"/>
      <c r="Z10" s="978"/>
      <c r="AA10" s="978"/>
      <c r="AB10" s="427"/>
      <c r="AC10" s="427"/>
    </row>
    <row r="11" spans="1:29" ht="17.25" customHeight="1" x14ac:dyDescent="0.4">
      <c r="A11" s="427"/>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row>
    <row r="12" spans="1:29" ht="17.25" customHeight="1" x14ac:dyDescent="0.4">
      <c r="A12" s="427"/>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row>
    <row r="13" spans="1:29" ht="17.25" customHeight="1" x14ac:dyDescent="0.4">
      <c r="A13" s="427"/>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row>
    <row r="14" spans="1:29" ht="17.25" customHeight="1" x14ac:dyDescent="0.4">
      <c r="A14" s="427"/>
      <c r="B14" s="427"/>
      <c r="C14" s="979" t="s">
        <v>805</v>
      </c>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427"/>
      <c r="AC14" s="427"/>
    </row>
    <row r="15" spans="1:29" ht="17.25" customHeight="1" x14ac:dyDescent="0.4">
      <c r="A15" s="427"/>
      <c r="B15" s="427"/>
      <c r="C15" s="980"/>
      <c r="D15" s="980"/>
      <c r="E15" s="980"/>
      <c r="F15" s="980"/>
      <c r="G15" s="980"/>
      <c r="H15" s="980"/>
      <c r="I15" s="980"/>
      <c r="J15" s="980"/>
      <c r="K15" s="980"/>
      <c r="L15" s="980"/>
      <c r="M15" s="980"/>
      <c r="N15" s="980"/>
      <c r="O15" s="980"/>
      <c r="P15" s="980"/>
      <c r="Q15" s="980"/>
      <c r="R15" s="980"/>
      <c r="S15" s="980"/>
      <c r="T15" s="980"/>
      <c r="U15" s="980"/>
      <c r="V15" s="980"/>
      <c r="W15" s="980"/>
      <c r="X15" s="980"/>
      <c r="Y15" s="980"/>
      <c r="Z15" s="980"/>
      <c r="AA15" s="980"/>
      <c r="AB15" s="427"/>
      <c r="AC15" s="427"/>
    </row>
    <row r="16" spans="1:29" ht="17.25" customHeight="1" x14ac:dyDescent="0.4">
      <c r="A16" s="427"/>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row>
    <row r="17" spans="1:29" ht="17.25" customHeight="1" x14ac:dyDescent="0.4">
      <c r="A17" s="427"/>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row>
    <row r="18" spans="1:29" ht="17.25" customHeight="1" x14ac:dyDescent="0.4">
      <c r="A18" s="427"/>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row>
    <row r="19" spans="1:29" ht="17.25" customHeight="1" x14ac:dyDescent="0.4">
      <c r="A19" s="427"/>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row>
    <row r="20" spans="1:29" ht="17.25" customHeight="1" x14ac:dyDescent="0.4">
      <c r="A20" s="427"/>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row>
    <row r="21" spans="1:29" ht="17.25" customHeight="1" x14ac:dyDescent="0.4">
      <c r="A21" s="427"/>
      <c r="B21" s="427"/>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row>
    <row r="22" spans="1:29" ht="17.25" customHeight="1" x14ac:dyDescent="0.4">
      <c r="A22" s="427"/>
      <c r="B22" s="981" t="s">
        <v>710</v>
      </c>
      <c r="C22" s="982"/>
      <c r="D22" s="982"/>
      <c r="E22" s="982"/>
      <c r="F22" s="983">
        <f>報告書入力!C7</f>
        <v>0</v>
      </c>
      <c r="G22" s="984"/>
      <c r="H22" s="984"/>
      <c r="I22" s="984"/>
      <c r="J22" s="984"/>
      <c r="K22" s="984"/>
      <c r="L22" s="984"/>
      <c r="M22" s="984"/>
      <c r="N22" s="984"/>
      <c r="O22" s="984"/>
      <c r="P22" s="984"/>
      <c r="Q22" s="984"/>
      <c r="R22" s="984"/>
      <c r="S22" s="985" t="s">
        <v>824</v>
      </c>
      <c r="T22" s="986"/>
      <c r="U22" s="427"/>
      <c r="V22" s="427"/>
      <c r="W22" s="427"/>
      <c r="X22" s="427"/>
      <c r="Y22" s="427"/>
      <c r="Z22" s="427"/>
      <c r="AA22" s="427"/>
      <c r="AB22" s="427"/>
      <c r="AC22" s="427"/>
    </row>
    <row r="23" spans="1:29" ht="17.25" customHeight="1" x14ac:dyDescent="0.4">
      <c r="A23" s="427"/>
      <c r="B23" s="987"/>
      <c r="C23" s="988"/>
      <c r="D23" s="988"/>
      <c r="E23" s="988"/>
      <c r="F23" s="989"/>
      <c r="G23" s="990"/>
      <c r="H23" s="990"/>
      <c r="I23" s="990"/>
      <c r="J23" s="990"/>
      <c r="K23" s="990"/>
      <c r="L23" s="990"/>
      <c r="M23" s="990"/>
      <c r="N23" s="990"/>
      <c r="O23" s="990"/>
      <c r="P23" s="990"/>
      <c r="Q23" s="990"/>
      <c r="R23" s="990"/>
      <c r="S23" s="991"/>
      <c r="T23" s="992"/>
      <c r="U23" s="427"/>
      <c r="V23" s="427"/>
      <c r="W23" s="427"/>
      <c r="X23" s="427"/>
      <c r="Y23" s="427"/>
      <c r="Z23" s="427"/>
      <c r="AA23" s="427"/>
      <c r="AB23" s="427"/>
      <c r="AC23" s="427"/>
    </row>
    <row r="24" spans="1:29" ht="17.25" customHeight="1" x14ac:dyDescent="0.4">
      <c r="A24" s="427"/>
      <c r="B24" s="993" t="s">
        <v>712</v>
      </c>
      <c r="C24" s="988"/>
      <c r="D24" s="988"/>
      <c r="E24" s="988"/>
      <c r="F24" s="994" t="s">
        <v>825</v>
      </c>
      <c r="G24" s="995"/>
      <c r="H24" s="996"/>
      <c r="I24" s="997">
        <f>診断員データ入力!B2</f>
        <v>0</v>
      </c>
      <c r="J24" s="998"/>
      <c r="K24" s="998"/>
      <c r="L24" s="998"/>
      <c r="M24" s="998"/>
      <c r="N24" s="998"/>
      <c r="O24" s="998"/>
      <c r="P24" s="998"/>
      <c r="Q24" s="998"/>
      <c r="R24" s="998"/>
      <c r="S24" s="998"/>
      <c r="T24" s="999"/>
      <c r="U24" s="427"/>
      <c r="V24" s="427"/>
      <c r="W24" s="427"/>
      <c r="X24" s="427"/>
      <c r="Y24" s="427"/>
      <c r="Z24" s="427"/>
      <c r="AA24" s="427"/>
      <c r="AB24" s="427"/>
      <c r="AC24" s="427"/>
    </row>
    <row r="25" spans="1:29" ht="17.25" customHeight="1" x14ac:dyDescent="0.4">
      <c r="A25" s="427"/>
      <c r="B25" s="987"/>
      <c r="C25" s="988"/>
      <c r="D25" s="988"/>
      <c r="E25" s="988"/>
      <c r="F25" s="989"/>
      <c r="G25" s="990"/>
      <c r="H25" s="1000"/>
      <c r="I25" s="1001"/>
      <c r="J25" s="1002"/>
      <c r="K25" s="1002"/>
      <c r="L25" s="1002"/>
      <c r="M25" s="1002"/>
      <c r="N25" s="1002"/>
      <c r="O25" s="1002"/>
      <c r="P25" s="1002"/>
      <c r="Q25" s="1002"/>
      <c r="R25" s="1002"/>
      <c r="S25" s="1002"/>
      <c r="T25" s="1003"/>
      <c r="U25" s="427"/>
      <c r="V25" s="427"/>
      <c r="W25" s="427"/>
      <c r="X25" s="427"/>
      <c r="Y25" s="427"/>
      <c r="Z25" s="427"/>
      <c r="AA25" s="427"/>
      <c r="AB25" s="427"/>
      <c r="AC25" s="427"/>
    </row>
    <row r="26" spans="1:29" ht="17.25" customHeight="1" x14ac:dyDescent="0.4">
      <c r="A26" s="427"/>
      <c r="B26" s="987"/>
      <c r="C26" s="988"/>
      <c r="D26" s="988"/>
      <c r="E26" s="988"/>
      <c r="F26" s="1004" t="s">
        <v>713</v>
      </c>
      <c r="G26" s="1005"/>
      <c r="H26" s="1006"/>
      <c r="I26" s="1007">
        <f>診断員データ入力!$B$3</f>
        <v>0</v>
      </c>
      <c r="J26" s="1008"/>
      <c r="K26" s="1008"/>
      <c r="L26" s="1008"/>
      <c r="M26" s="1008"/>
      <c r="N26" s="1008"/>
      <c r="O26" s="1008"/>
      <c r="P26" s="1008"/>
      <c r="Q26" s="1008"/>
      <c r="R26" s="1008"/>
      <c r="S26" s="1008"/>
      <c r="T26" s="1009"/>
      <c r="U26" s="427"/>
      <c r="V26" s="427"/>
      <c r="W26" s="427"/>
      <c r="X26" s="427"/>
      <c r="Y26" s="427"/>
      <c r="Z26" s="427"/>
      <c r="AA26" s="427"/>
      <c r="AB26" s="427"/>
      <c r="AC26" s="427"/>
    </row>
    <row r="27" spans="1:29" ht="17.25" customHeight="1" x14ac:dyDescent="0.4">
      <c r="A27" s="427"/>
      <c r="B27" s="987"/>
      <c r="C27" s="988"/>
      <c r="D27" s="988"/>
      <c r="E27" s="988"/>
      <c r="F27" s="1010" t="s">
        <v>826</v>
      </c>
      <c r="G27" s="1011"/>
      <c r="H27" s="1012"/>
      <c r="I27" s="1007">
        <f>診断員データ入力!B4</f>
        <v>0</v>
      </c>
      <c r="J27" s="1008"/>
      <c r="K27" s="1008"/>
      <c r="L27" s="1008"/>
      <c r="M27" s="1008"/>
      <c r="N27" s="1008"/>
      <c r="O27" s="1008"/>
      <c r="P27" s="1008"/>
      <c r="Q27" s="1008"/>
      <c r="R27" s="1008"/>
      <c r="S27" s="1008"/>
      <c r="T27" s="1009"/>
      <c r="U27" s="427"/>
      <c r="V27" s="427"/>
      <c r="W27" s="427"/>
      <c r="X27" s="427"/>
      <c r="Y27" s="427"/>
      <c r="Z27" s="427"/>
      <c r="AA27" s="427"/>
      <c r="AB27" s="427"/>
      <c r="AC27" s="427"/>
    </row>
    <row r="28" spans="1:29" ht="17.25" customHeight="1" x14ac:dyDescent="0.4">
      <c r="A28" s="427"/>
      <c r="B28" s="1013"/>
      <c r="C28" s="1014"/>
      <c r="D28" s="1014"/>
      <c r="E28" s="1014"/>
      <c r="F28" s="1015" t="s">
        <v>827</v>
      </c>
      <c r="G28" s="1016"/>
      <c r="H28" s="1017"/>
      <c r="I28" s="1018">
        <f>診断員データ入力!B7</f>
        <v>0</v>
      </c>
      <c r="J28" s="1019"/>
      <c r="K28" s="1019"/>
      <c r="L28" s="1019"/>
      <c r="M28" s="1019"/>
      <c r="N28" s="1019"/>
      <c r="O28" s="1019"/>
      <c r="P28" s="1019"/>
      <c r="Q28" s="1019"/>
      <c r="R28" s="1019"/>
      <c r="S28" s="1019"/>
      <c r="T28" s="1020"/>
      <c r="U28" s="427"/>
      <c r="V28" s="427"/>
      <c r="W28" s="427"/>
      <c r="X28" s="427"/>
      <c r="Y28" s="427"/>
      <c r="Z28" s="427"/>
      <c r="AA28" s="427"/>
      <c r="AB28" s="427"/>
      <c r="AC28" s="427"/>
    </row>
    <row r="29" spans="1:29" ht="17.25" customHeight="1" x14ac:dyDescent="0.4">
      <c r="A29" s="427"/>
      <c r="B29" s="1021" t="s">
        <v>914</v>
      </c>
      <c r="C29" s="1022"/>
      <c r="D29" s="1022"/>
      <c r="E29" s="1022"/>
      <c r="F29" s="1022"/>
      <c r="G29" s="1022"/>
      <c r="H29" s="1023"/>
      <c r="I29" s="1024" t="s">
        <v>915</v>
      </c>
      <c r="J29" s="1025"/>
      <c r="K29" s="1025"/>
      <c r="L29" s="1025"/>
      <c r="M29" s="1026"/>
      <c r="N29" s="1024"/>
      <c r="O29" s="1025"/>
      <c r="P29" s="1025"/>
      <c r="Q29" s="1025"/>
      <c r="R29" s="1025"/>
      <c r="S29" s="1025"/>
      <c r="T29" s="1026"/>
      <c r="U29" s="1022" t="s">
        <v>711</v>
      </c>
      <c r="V29" s="1027"/>
      <c r="W29" s="1027"/>
      <c r="X29" s="1027"/>
      <c r="Y29" s="1027"/>
      <c r="Z29" s="1027"/>
      <c r="AA29" s="1027"/>
      <c r="AB29" s="1028"/>
      <c r="AC29" s="427"/>
    </row>
    <row r="30" spans="1:29" ht="17.25" customHeight="1" x14ac:dyDescent="0.4">
      <c r="A30" s="427"/>
      <c r="B30" s="1029" t="s">
        <v>916</v>
      </c>
      <c r="C30" s="1030"/>
      <c r="D30" s="1030"/>
      <c r="E30" s="1030"/>
      <c r="F30" s="1030"/>
      <c r="G30" s="1030"/>
      <c r="H30" s="1031"/>
      <c r="I30" s="1032"/>
      <c r="J30" s="1032"/>
      <c r="K30" s="1032"/>
      <c r="L30" s="1032"/>
      <c r="M30" s="424"/>
      <c r="N30" s="1029" t="s">
        <v>916</v>
      </c>
      <c r="O30" s="1030"/>
      <c r="P30" s="1030"/>
      <c r="Q30" s="1030"/>
      <c r="R30" s="1030"/>
      <c r="S30" s="1030"/>
      <c r="T30" s="1031"/>
      <c r="U30" s="1033"/>
      <c r="V30" s="1033"/>
      <c r="W30" s="1033"/>
      <c r="X30" s="1033"/>
      <c r="Y30" s="1033"/>
      <c r="Z30" s="1033"/>
      <c r="AA30" s="1033"/>
      <c r="AB30" s="1034"/>
      <c r="AC30" s="427"/>
    </row>
    <row r="31" spans="1:29" ht="17.25" customHeight="1" x14ac:dyDescent="0.4">
      <c r="A31" s="427"/>
      <c r="B31" s="1035"/>
      <c r="C31" s="1032"/>
      <c r="D31" s="1032"/>
      <c r="E31" s="1032"/>
      <c r="F31" s="1032"/>
      <c r="G31" s="1032"/>
      <c r="H31" s="1036"/>
      <c r="I31" s="1037"/>
      <c r="J31" s="1037"/>
      <c r="K31" s="1038"/>
      <c r="L31" s="1038"/>
      <c r="M31" s="424"/>
      <c r="N31" s="1039"/>
      <c r="O31" s="1032"/>
      <c r="P31" s="1032"/>
      <c r="Q31" s="1032"/>
      <c r="R31" s="1032"/>
      <c r="S31" s="1032"/>
      <c r="T31" s="425"/>
      <c r="U31" s="1040"/>
      <c r="V31" s="1033"/>
      <c r="W31" s="1033"/>
      <c r="X31" s="1033"/>
      <c r="Y31" s="1033"/>
      <c r="Z31" s="1033"/>
      <c r="AA31" s="1033"/>
      <c r="AB31" s="1034"/>
      <c r="AC31" s="427"/>
    </row>
    <row r="32" spans="1:29" ht="17.25" customHeight="1" x14ac:dyDescent="0.4">
      <c r="A32" s="427"/>
      <c r="B32" s="1041"/>
      <c r="C32" s="1038"/>
      <c r="D32" s="1038"/>
      <c r="E32" s="1038"/>
      <c r="F32" s="1038"/>
      <c r="G32" s="1038"/>
      <c r="H32" s="425"/>
      <c r="I32" s="1041"/>
      <c r="J32" s="1038"/>
      <c r="K32" s="1038"/>
      <c r="L32" s="1038"/>
      <c r="M32" s="424"/>
      <c r="N32" s="1041"/>
      <c r="O32" s="1038"/>
      <c r="P32" s="1038"/>
      <c r="Q32" s="1038"/>
      <c r="R32" s="1038"/>
      <c r="S32" s="1038"/>
      <c r="T32" s="425"/>
      <c r="U32" s="1040"/>
      <c r="V32" s="1033"/>
      <c r="W32" s="1033"/>
      <c r="X32" s="1033"/>
      <c r="Y32" s="1033"/>
      <c r="Z32" s="1033"/>
      <c r="AA32" s="1033"/>
      <c r="AB32" s="1034"/>
      <c r="AC32" s="427"/>
    </row>
    <row r="33" spans="1:29" ht="17.25" customHeight="1" x14ac:dyDescent="0.4">
      <c r="A33" s="427"/>
      <c r="B33" s="1041"/>
      <c r="C33" s="1038"/>
      <c r="D33" s="1038"/>
      <c r="E33" s="1038"/>
      <c r="F33" s="1042"/>
      <c r="G33" s="1042"/>
      <c r="H33" s="425"/>
      <c r="I33" s="1043"/>
      <c r="J33" s="1037"/>
      <c r="K33" s="1038"/>
      <c r="L33" s="1038"/>
      <c r="M33" s="424"/>
      <c r="N33" s="1041"/>
      <c r="O33" s="1038"/>
      <c r="P33" s="1038"/>
      <c r="Q33" s="1038"/>
      <c r="R33" s="1038"/>
      <c r="S33" s="1038"/>
      <c r="T33" s="425"/>
      <c r="U33" s="1040"/>
      <c r="V33" s="1033"/>
      <c r="W33" s="1033"/>
      <c r="X33" s="1033"/>
      <c r="Y33" s="1033"/>
      <c r="Z33" s="1033"/>
      <c r="AA33" s="1033"/>
      <c r="AB33" s="1034"/>
      <c r="AC33" s="427"/>
    </row>
    <row r="34" spans="1:29" ht="17.25" customHeight="1" x14ac:dyDescent="0.4">
      <c r="A34" s="427"/>
      <c r="B34" s="1041"/>
      <c r="C34" s="1038"/>
      <c r="D34" s="1038"/>
      <c r="E34" s="1038"/>
      <c r="F34" s="1042"/>
      <c r="G34" s="1042"/>
      <c r="H34" s="425"/>
      <c r="I34" s="1043"/>
      <c r="J34" s="1037"/>
      <c r="K34" s="1038"/>
      <c r="L34" s="1038"/>
      <c r="M34" s="424"/>
      <c r="N34" s="1041"/>
      <c r="O34" s="1038"/>
      <c r="P34" s="1038"/>
      <c r="Q34" s="1038"/>
      <c r="R34" s="1038"/>
      <c r="S34" s="1038"/>
      <c r="T34" s="425"/>
      <c r="U34" s="1040"/>
      <c r="V34" s="1033"/>
      <c r="W34" s="1033"/>
      <c r="X34" s="1033"/>
      <c r="Y34" s="1033"/>
      <c r="Z34" s="1033"/>
      <c r="AA34" s="1033"/>
      <c r="AB34" s="1034"/>
      <c r="AC34" s="427"/>
    </row>
    <row r="35" spans="1:29" ht="17.25" customHeight="1" x14ac:dyDescent="0.4">
      <c r="A35" s="427"/>
      <c r="B35" s="1044"/>
      <c r="C35" s="1045"/>
      <c r="D35" s="1045"/>
      <c r="E35" s="1045"/>
      <c r="F35" s="1046"/>
      <c r="G35" s="1046"/>
      <c r="H35" s="432"/>
      <c r="I35" s="1047"/>
      <c r="J35" s="1048"/>
      <c r="K35" s="1045"/>
      <c r="L35" s="1045"/>
      <c r="M35" s="418"/>
      <c r="N35" s="1044"/>
      <c r="O35" s="1045"/>
      <c r="P35" s="1045"/>
      <c r="Q35" s="1045"/>
      <c r="R35" s="1045"/>
      <c r="S35" s="1045"/>
      <c r="T35" s="432"/>
      <c r="U35" s="1049"/>
      <c r="V35" s="1050"/>
      <c r="W35" s="1050"/>
      <c r="X35" s="1050"/>
      <c r="Y35" s="1050"/>
      <c r="Z35" s="1050"/>
      <c r="AA35" s="1050"/>
      <c r="AB35" s="1051"/>
      <c r="AC35" s="427"/>
    </row>
    <row r="36" spans="1:29" ht="17.25" customHeight="1" x14ac:dyDescent="0.4">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row>
    <row r="37" spans="1:29" ht="17.25" customHeight="1" x14ac:dyDescent="0.4">
      <c r="A37" s="427"/>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row>
    <row r="38" spans="1:29" ht="17.25" customHeight="1" x14ac:dyDescent="0.4">
      <c r="A38" s="427"/>
      <c r="B38" s="1052" t="s">
        <v>714</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427"/>
    </row>
    <row r="39" spans="1:29" ht="17.25" customHeight="1" x14ac:dyDescent="0.4">
      <c r="A39" s="427"/>
      <c r="B39" s="1053"/>
      <c r="C39" s="1053"/>
      <c r="D39" s="1053"/>
      <c r="E39" s="1053"/>
      <c r="F39" s="1053"/>
      <c r="G39" s="1053"/>
      <c r="H39" s="1053"/>
      <c r="I39" s="1053"/>
      <c r="J39" s="1053"/>
      <c r="K39" s="1053"/>
      <c r="L39" s="1053"/>
      <c r="M39" s="1053"/>
      <c r="N39" s="1053"/>
      <c r="O39" s="1053"/>
      <c r="P39" s="1053"/>
      <c r="Q39" s="1053"/>
      <c r="R39" s="1053"/>
      <c r="S39" s="1053"/>
      <c r="T39" s="1053"/>
      <c r="U39" s="1053"/>
      <c r="V39" s="1053"/>
      <c r="W39" s="1053"/>
      <c r="X39" s="1053"/>
      <c r="Y39" s="1053"/>
      <c r="Z39" s="1053"/>
      <c r="AA39" s="1053"/>
      <c r="AB39" s="1053"/>
      <c r="AC39" s="427"/>
    </row>
    <row r="40" spans="1:29" ht="17.25" customHeight="1" x14ac:dyDescent="0.4">
      <c r="A40" s="427"/>
      <c r="B40" s="1053"/>
      <c r="C40" s="1053"/>
      <c r="D40" s="1053"/>
      <c r="E40" s="1053"/>
      <c r="F40" s="1053"/>
      <c r="G40" s="1053"/>
      <c r="H40" s="1053"/>
      <c r="I40" s="1053"/>
      <c r="J40" s="1053"/>
      <c r="K40" s="1053"/>
      <c r="L40" s="1053"/>
      <c r="M40" s="1053"/>
      <c r="N40" s="1053"/>
      <c r="O40" s="1053"/>
      <c r="P40" s="1053"/>
      <c r="Q40" s="1053"/>
      <c r="R40" s="1053"/>
      <c r="S40" s="1053"/>
      <c r="T40" s="1053"/>
      <c r="U40" s="1053"/>
      <c r="V40" s="1053"/>
      <c r="W40" s="1053"/>
      <c r="X40" s="1053"/>
      <c r="Y40" s="1053"/>
      <c r="Z40" s="1053"/>
      <c r="AA40" s="1053"/>
      <c r="AB40" s="1053"/>
      <c r="AC40" s="427"/>
    </row>
    <row r="41" spans="1:29" ht="17.25" customHeight="1" x14ac:dyDescent="0.4">
      <c r="A41" s="427"/>
      <c r="B41" s="1054" t="s">
        <v>828</v>
      </c>
      <c r="C41" s="1055"/>
      <c r="D41" s="1055"/>
      <c r="E41" s="1055"/>
      <c r="F41" s="1055"/>
      <c r="G41" s="1055"/>
      <c r="H41" s="1055"/>
      <c r="I41" s="1055"/>
      <c r="J41" s="1055"/>
      <c r="K41" s="1055"/>
      <c r="L41" s="1055"/>
      <c r="M41" s="1055"/>
      <c r="N41" s="1055"/>
      <c r="O41" s="1055"/>
      <c r="P41" s="1055"/>
      <c r="Q41" s="1055"/>
      <c r="R41" s="1055"/>
      <c r="S41" s="1055"/>
      <c r="T41" s="1055"/>
      <c r="U41" s="1055"/>
      <c r="V41" s="1055"/>
      <c r="W41" s="1055"/>
      <c r="X41" s="1055"/>
      <c r="Y41" s="1055"/>
      <c r="Z41" s="1055"/>
      <c r="AA41" s="1055"/>
      <c r="AB41" s="1055"/>
      <c r="AC41" s="427"/>
    </row>
    <row r="42" spans="1:29" ht="17.25" customHeight="1" x14ac:dyDescent="0.4">
      <c r="A42" s="427"/>
      <c r="B42" s="1055"/>
      <c r="C42" s="1055"/>
      <c r="D42" s="1055"/>
      <c r="E42" s="1055"/>
      <c r="F42" s="1055"/>
      <c r="G42" s="1055"/>
      <c r="H42" s="1055"/>
      <c r="I42" s="1055"/>
      <c r="J42" s="1055"/>
      <c r="K42" s="1055"/>
      <c r="L42" s="1055"/>
      <c r="M42" s="1055"/>
      <c r="N42" s="1055"/>
      <c r="O42" s="1055"/>
      <c r="P42" s="1055"/>
      <c r="Q42" s="1055"/>
      <c r="R42" s="1055"/>
      <c r="S42" s="1055"/>
      <c r="T42" s="1055"/>
      <c r="U42" s="1055"/>
      <c r="V42" s="1055"/>
      <c r="W42" s="1055"/>
      <c r="X42" s="1055"/>
      <c r="Y42" s="1055"/>
      <c r="Z42" s="1055"/>
      <c r="AA42" s="1055"/>
      <c r="AB42" s="1055"/>
      <c r="AC42" s="427"/>
    </row>
    <row r="43" spans="1:29" ht="17.25" customHeight="1" x14ac:dyDescent="0.4">
      <c r="A43" s="427"/>
      <c r="B43" s="1055"/>
      <c r="C43" s="1055"/>
      <c r="D43" s="1055"/>
      <c r="E43" s="1055"/>
      <c r="F43" s="1055"/>
      <c r="G43" s="1055"/>
      <c r="H43" s="1055"/>
      <c r="I43" s="1055"/>
      <c r="J43" s="1055"/>
      <c r="K43" s="1055"/>
      <c r="L43" s="1055"/>
      <c r="M43" s="1055"/>
      <c r="N43" s="1055"/>
      <c r="O43" s="1055"/>
      <c r="P43" s="1055"/>
      <c r="Q43" s="1055"/>
      <c r="R43" s="1055"/>
      <c r="S43" s="1055"/>
      <c r="T43" s="1055"/>
      <c r="U43" s="1055"/>
      <c r="V43" s="1055"/>
      <c r="W43" s="1055"/>
      <c r="X43" s="1055"/>
      <c r="Y43" s="1055"/>
      <c r="Z43" s="1055"/>
      <c r="AA43" s="1055"/>
      <c r="AB43" s="1055"/>
      <c r="AC43" s="427"/>
    </row>
    <row r="44" spans="1:29" ht="17.25" customHeight="1" x14ac:dyDescent="0.4">
      <c r="A44" s="427"/>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row>
    <row r="45" spans="1:29" ht="17.25" customHeight="1" x14ac:dyDescent="0.4">
      <c r="A45" s="427"/>
      <c r="B45" s="416" t="s">
        <v>908</v>
      </c>
      <c r="C45" s="416"/>
      <c r="D45" s="417"/>
      <c r="E45" s="417"/>
      <c r="F45" s="417"/>
      <c r="G45" s="417"/>
      <c r="H45" s="417"/>
      <c r="I45" s="417"/>
      <c r="J45" s="417"/>
      <c r="K45" s="417"/>
      <c r="L45" s="417"/>
      <c r="M45" s="417"/>
      <c r="N45" s="417"/>
      <c r="O45" s="418"/>
      <c r="P45" s="418"/>
      <c r="Q45" s="418"/>
      <c r="R45" s="418"/>
      <c r="S45" s="418"/>
      <c r="T45" s="418"/>
      <c r="U45" s="418"/>
      <c r="V45" s="418"/>
      <c r="W45" s="418"/>
      <c r="X45" s="418"/>
      <c r="Y45" s="418"/>
      <c r="Z45" s="418"/>
      <c r="AA45" s="418"/>
      <c r="AB45" s="418"/>
      <c r="AC45" s="427"/>
    </row>
    <row r="46" spans="1:29" ht="17.25" customHeight="1" x14ac:dyDescent="0.4">
      <c r="A46" s="427"/>
      <c r="B46" s="419"/>
      <c r="C46" s="420" t="s">
        <v>909</v>
      </c>
      <c r="D46" s="420"/>
      <c r="E46" s="421"/>
      <c r="F46" s="421"/>
      <c r="G46" s="421"/>
      <c r="H46" s="421"/>
      <c r="I46" s="421"/>
      <c r="J46" s="421"/>
      <c r="K46" s="421"/>
      <c r="L46" s="421"/>
      <c r="M46" s="421"/>
      <c r="N46" s="421"/>
      <c r="O46" s="420"/>
      <c r="P46" s="420"/>
      <c r="Q46" s="420"/>
      <c r="R46" s="420"/>
      <c r="S46" s="420"/>
      <c r="T46" s="420"/>
      <c r="U46" s="420"/>
      <c r="V46" s="420"/>
      <c r="W46" s="420"/>
      <c r="X46" s="420"/>
      <c r="Y46" s="420"/>
      <c r="Z46" s="420"/>
      <c r="AA46" s="420"/>
      <c r="AB46" s="422"/>
      <c r="AC46" s="427"/>
    </row>
    <row r="47" spans="1:29" ht="17.25" customHeight="1" x14ac:dyDescent="0.4">
      <c r="A47" s="427"/>
      <c r="B47" s="423"/>
      <c r="C47" s="424" t="s">
        <v>910</v>
      </c>
      <c r="D47" s="424"/>
      <c r="E47" s="417"/>
      <c r="F47" s="417"/>
      <c r="G47" s="417"/>
      <c r="H47" s="417"/>
      <c r="I47" s="417"/>
      <c r="J47" s="417"/>
      <c r="K47" s="417"/>
      <c r="L47" s="417"/>
      <c r="M47" s="417"/>
      <c r="N47" s="417"/>
      <c r="O47" s="424"/>
      <c r="P47" s="424"/>
      <c r="Q47" s="424"/>
      <c r="R47" s="424"/>
      <c r="S47" s="424"/>
      <c r="T47" s="424"/>
      <c r="U47" s="424"/>
      <c r="V47" s="424"/>
      <c r="W47" s="424"/>
      <c r="X47" s="424"/>
      <c r="Y47" s="424"/>
      <c r="Z47" s="424"/>
      <c r="AA47" s="424"/>
      <c r="AB47" s="425"/>
      <c r="AC47" s="427"/>
    </row>
    <row r="48" spans="1:29" ht="17.25" customHeight="1" x14ac:dyDescent="0.4">
      <c r="A48" s="427"/>
      <c r="B48" s="426"/>
      <c r="C48" s="427" t="s">
        <v>911</v>
      </c>
      <c r="D48" s="427"/>
      <c r="E48" s="428"/>
      <c r="F48" s="428"/>
      <c r="G48" s="428"/>
      <c r="H48" s="428"/>
      <c r="I48" s="428"/>
      <c r="J48" s="428"/>
      <c r="K48" s="428"/>
      <c r="L48" s="428"/>
      <c r="M48" s="428"/>
      <c r="N48" s="428"/>
      <c r="O48" s="424"/>
      <c r="P48" s="424"/>
      <c r="Q48" s="424"/>
      <c r="R48" s="424"/>
      <c r="S48" s="424"/>
      <c r="T48" s="424"/>
      <c r="U48" s="424"/>
      <c r="V48" s="424"/>
      <c r="W48" s="424"/>
      <c r="X48" s="424"/>
      <c r="Y48" s="424"/>
      <c r="Z48" s="424"/>
      <c r="AA48" s="424"/>
      <c r="AB48" s="425"/>
      <c r="AC48" s="427"/>
    </row>
    <row r="49" spans="1:29" ht="17.25" customHeight="1" x14ac:dyDescent="0.4">
      <c r="A49" s="427"/>
      <c r="B49" s="429"/>
      <c r="C49" s="430"/>
      <c r="D49" s="430"/>
      <c r="E49" s="430"/>
      <c r="F49" s="431" t="s">
        <v>912</v>
      </c>
      <c r="G49" s="431"/>
      <c r="H49" s="430"/>
      <c r="I49" s="430"/>
      <c r="J49" s="430"/>
      <c r="K49" s="430"/>
      <c r="L49" s="430"/>
      <c r="M49" s="430"/>
      <c r="N49" s="430"/>
      <c r="O49" s="418"/>
      <c r="P49" s="418"/>
      <c r="Q49" s="418"/>
      <c r="R49" s="418"/>
      <c r="S49" s="418"/>
      <c r="T49" s="418"/>
      <c r="U49" s="418"/>
      <c r="V49" s="418"/>
      <c r="W49" s="418"/>
      <c r="X49" s="418"/>
      <c r="Y49" s="418"/>
      <c r="Z49" s="418"/>
      <c r="AA49" s="418"/>
      <c r="AB49" s="432"/>
      <c r="AC49" s="427"/>
    </row>
    <row r="50" spans="1:29" ht="17.25" customHeight="1" x14ac:dyDescent="0.4">
      <c r="A50" s="427"/>
      <c r="B50" s="428"/>
      <c r="C50" s="428"/>
      <c r="D50" s="428"/>
      <c r="E50" s="428"/>
      <c r="F50" s="428"/>
      <c r="G50" s="428"/>
      <c r="H50" s="428"/>
      <c r="I50" s="428"/>
      <c r="J50" s="428"/>
      <c r="K50" s="428"/>
      <c r="L50" s="428"/>
      <c r="M50" s="428"/>
      <c r="N50" s="428"/>
      <c r="O50"/>
      <c r="P50"/>
      <c r="Q50"/>
      <c r="R50"/>
      <c r="S50"/>
      <c r="T50"/>
      <c r="U50"/>
      <c r="V50"/>
      <c r="W50"/>
      <c r="X50"/>
      <c r="Y50"/>
      <c r="Z50"/>
      <c r="AA50"/>
      <c r="AB50"/>
      <c r="AC50" s="427"/>
    </row>
    <row r="51" spans="1:29" ht="12" customHeight="1" x14ac:dyDescent="0.15">
      <c r="A51" s="1056" t="str">
        <f>報告書入力!C1</f>
        <v>ver.5.1.1</v>
      </c>
      <c r="B51" s="1057"/>
      <c r="C51" s="1057"/>
      <c r="D51" s="1057"/>
      <c r="E51" s="1057"/>
      <c r="F51" s="1057"/>
      <c r="G51" s="1057"/>
      <c r="H51" s="1057"/>
      <c r="I51" s="1057"/>
      <c r="J51" s="1057"/>
      <c r="K51" s="1057"/>
      <c r="L51" s="1057"/>
      <c r="M51" s="1057"/>
      <c r="N51" s="1057"/>
      <c r="O51"/>
      <c r="P51"/>
      <c r="Q51"/>
      <c r="R51"/>
      <c r="S51"/>
      <c r="T51"/>
      <c r="U51"/>
      <c r="V51"/>
      <c r="W51"/>
      <c r="X51"/>
      <c r="Y51"/>
      <c r="Z51"/>
      <c r="AA51"/>
      <c r="AB51"/>
      <c r="AC51" s="427"/>
    </row>
    <row r="52" spans="1:29" ht="3.75" customHeight="1" x14ac:dyDescent="0.4">
      <c r="B52" s="307"/>
      <c r="C52" s="307"/>
      <c r="D52" s="307"/>
      <c r="E52" s="308"/>
      <c r="F52" s="308"/>
      <c r="G52" s="308"/>
      <c r="H52" s="308"/>
      <c r="I52" s="308"/>
      <c r="J52" s="308"/>
      <c r="K52" s="308"/>
      <c r="L52" s="308"/>
      <c r="M52" s="308"/>
      <c r="N52" s="308"/>
      <c r="O52" s="309"/>
      <c r="P52" s="309"/>
      <c r="Q52" s="309"/>
      <c r="R52" s="309"/>
      <c r="S52" s="309"/>
      <c r="T52" s="309"/>
      <c r="U52" s="309"/>
      <c r="V52" s="309"/>
      <c r="W52" s="309"/>
      <c r="X52" s="310"/>
      <c r="Y52" s="310"/>
      <c r="Z52" s="310"/>
      <c r="AA52" s="310"/>
      <c r="AB52" s="310"/>
      <c r="AC52" s="310"/>
    </row>
    <row r="53" spans="1:29" ht="17.25" customHeight="1" x14ac:dyDescent="0.4">
      <c r="X53" s="521">
        <f>W4</f>
        <v>0</v>
      </c>
      <c r="Y53" s="522"/>
      <c r="Z53" s="522"/>
      <c r="AA53" s="522"/>
      <c r="AB53" s="523" t="s">
        <v>829</v>
      </c>
      <c r="AC53" s="524"/>
    </row>
    <row r="54" spans="1:29" ht="17.25" customHeight="1" x14ac:dyDescent="0.4">
      <c r="A54" s="755" t="s">
        <v>715</v>
      </c>
      <c r="B54" s="858"/>
      <c r="C54" s="858"/>
      <c r="D54" s="858"/>
      <c r="E54" s="858"/>
      <c r="F54" s="858"/>
      <c r="G54" s="858"/>
      <c r="H54" s="858"/>
      <c r="I54" s="858"/>
      <c r="J54" s="858"/>
      <c r="K54" s="559"/>
      <c r="L54" s="559"/>
      <c r="M54" s="559"/>
      <c r="N54" s="559"/>
      <c r="O54" s="559"/>
      <c r="P54" s="559"/>
      <c r="Q54" s="559"/>
      <c r="X54" s="311"/>
      <c r="Y54" s="312"/>
      <c r="Z54" s="312"/>
      <c r="AA54" s="312"/>
      <c r="AB54" s="313"/>
      <c r="AC54" s="304"/>
    </row>
    <row r="55" spans="1:29" ht="17.25" customHeight="1" x14ac:dyDescent="0.4">
      <c r="A55" s="931"/>
      <c r="B55" s="931"/>
      <c r="C55" s="931"/>
      <c r="D55" s="931"/>
      <c r="E55" s="931"/>
      <c r="F55" s="931"/>
      <c r="G55" s="931"/>
      <c r="H55" s="931"/>
      <c r="I55" s="931"/>
      <c r="J55" s="931"/>
      <c r="K55" s="561"/>
      <c r="L55" s="561"/>
      <c r="M55" s="559"/>
      <c r="N55" s="559"/>
      <c r="O55" s="559"/>
      <c r="P55" s="559"/>
      <c r="Q55" s="559"/>
      <c r="X55" s="311"/>
      <c r="Y55" s="312"/>
      <c r="Z55" s="312"/>
      <c r="AA55" s="312"/>
      <c r="AB55" s="313"/>
      <c r="AC55" s="304"/>
    </row>
    <row r="56" spans="1:29" ht="17.25" customHeight="1" x14ac:dyDescent="0.4">
      <c r="A56" s="952" t="s">
        <v>716</v>
      </c>
      <c r="B56" s="586"/>
      <c r="C56" s="586"/>
      <c r="D56" s="587"/>
      <c r="E56" s="953">
        <f>報告書入力!$C$8</f>
        <v>0</v>
      </c>
      <c r="F56" s="954"/>
      <c r="G56" s="954"/>
      <c r="H56" s="954"/>
      <c r="I56" s="954"/>
      <c r="J56" s="954"/>
      <c r="K56" s="954"/>
      <c r="L56" s="954"/>
      <c r="M56" s="954"/>
      <c r="N56" s="954"/>
      <c r="O56" s="954"/>
      <c r="P56" s="954"/>
      <c r="Q56" s="954"/>
      <c r="R56" s="954"/>
      <c r="S56" s="954"/>
      <c r="T56" s="954"/>
      <c r="U56" s="954"/>
      <c r="V56" s="954"/>
      <c r="W56" s="954"/>
      <c r="X56" s="954"/>
      <c r="Y56" s="954"/>
      <c r="Z56" s="954"/>
      <c r="AA56" s="954"/>
      <c r="AB56" s="954"/>
      <c r="AC56" s="955"/>
    </row>
    <row r="57" spans="1:29" ht="17.25" customHeight="1" x14ac:dyDescent="0.4">
      <c r="A57" s="837" t="s">
        <v>705</v>
      </c>
      <c r="B57" s="572"/>
      <c r="C57" s="572"/>
      <c r="D57" s="573"/>
      <c r="E57" s="915">
        <f>報告書入力!$C$9</f>
        <v>0</v>
      </c>
      <c r="F57" s="916"/>
      <c r="G57" s="916"/>
      <c r="H57" s="916"/>
      <c r="I57" s="916"/>
      <c r="J57" s="916"/>
      <c r="K57" s="916"/>
      <c r="L57" s="916"/>
      <c r="M57" s="916"/>
      <c r="N57" s="916"/>
      <c r="O57" s="916"/>
      <c r="P57" s="916"/>
      <c r="Q57" s="916"/>
      <c r="R57" s="916"/>
      <c r="S57" s="916"/>
      <c r="T57" s="916"/>
      <c r="U57" s="916"/>
      <c r="V57" s="916"/>
      <c r="W57" s="916"/>
      <c r="X57" s="916"/>
      <c r="Y57" s="916"/>
      <c r="Z57" s="916"/>
      <c r="AA57" s="916"/>
      <c r="AB57" s="916"/>
      <c r="AC57" s="956"/>
    </row>
    <row r="58" spans="1:29" ht="17.25" customHeight="1" x14ac:dyDescent="0.4">
      <c r="A58" s="837" t="s">
        <v>717</v>
      </c>
      <c r="B58" s="572"/>
      <c r="C58" s="572"/>
      <c r="D58" s="573"/>
      <c r="E58" s="915">
        <f>報告書入力!$C$10</f>
        <v>0</v>
      </c>
      <c r="F58" s="916"/>
      <c r="G58" s="916"/>
      <c r="H58" s="916"/>
      <c r="I58" s="916"/>
      <c r="J58" s="916"/>
      <c r="K58" s="916"/>
      <c r="L58" s="916"/>
      <c r="M58" s="917"/>
      <c r="N58" s="542" t="s">
        <v>718</v>
      </c>
      <c r="O58" s="540"/>
      <c r="P58" s="540"/>
      <c r="Q58" s="541"/>
      <c r="R58" s="950">
        <f>報告書入力!C13</f>
        <v>0</v>
      </c>
      <c r="S58" s="951"/>
      <c r="T58" s="951"/>
      <c r="U58" s="951"/>
      <c r="V58" s="951"/>
      <c r="W58" s="951"/>
      <c r="X58" s="951"/>
      <c r="Y58" s="314" t="s">
        <v>830</v>
      </c>
      <c r="Z58" s="314"/>
      <c r="AA58" s="314"/>
      <c r="AB58" s="314"/>
      <c r="AC58" s="315"/>
    </row>
    <row r="59" spans="1:29" ht="17.25" customHeight="1" x14ac:dyDescent="0.4">
      <c r="A59" s="837" t="s">
        <v>719</v>
      </c>
      <c r="B59" s="572"/>
      <c r="C59" s="572"/>
      <c r="D59" s="573"/>
      <c r="E59" s="915">
        <f>報告書入力!$C$11</f>
        <v>0</v>
      </c>
      <c r="F59" s="916"/>
      <c r="G59" s="916"/>
      <c r="H59" s="916"/>
      <c r="I59" s="916"/>
      <c r="J59" s="916"/>
      <c r="K59" s="916"/>
      <c r="L59" s="916"/>
      <c r="M59" s="917"/>
      <c r="N59" s="542" t="s">
        <v>720</v>
      </c>
      <c r="O59" s="540"/>
      <c r="P59" s="540"/>
      <c r="Q59" s="541"/>
      <c r="R59" s="950">
        <f>報告書入力!C14</f>
        <v>0</v>
      </c>
      <c r="S59" s="951"/>
      <c r="T59" s="951"/>
      <c r="U59" s="951"/>
      <c r="V59" s="951"/>
      <c r="W59" s="951"/>
      <c r="X59" s="951"/>
      <c r="Y59" s="314" t="s">
        <v>830</v>
      </c>
      <c r="Z59" s="314"/>
      <c r="AA59" s="314"/>
      <c r="AB59" s="314"/>
      <c r="AC59" s="315"/>
    </row>
    <row r="60" spans="1:29" ht="17.25" customHeight="1" x14ac:dyDescent="0.4">
      <c r="A60" s="837" t="s">
        <v>15</v>
      </c>
      <c r="B60" s="572"/>
      <c r="C60" s="572"/>
      <c r="D60" s="573"/>
      <c r="E60" s="947">
        <f>報告書入力!$C$12</f>
        <v>0</v>
      </c>
      <c r="F60" s="948"/>
      <c r="G60" s="948"/>
      <c r="H60" s="948"/>
      <c r="I60" s="948"/>
      <c r="J60" s="948"/>
      <c r="K60" s="948"/>
      <c r="L60" s="948"/>
      <c r="M60" s="949"/>
      <c r="N60" s="542" t="s">
        <v>69</v>
      </c>
      <c r="O60" s="540"/>
      <c r="P60" s="540"/>
      <c r="Q60" s="541"/>
      <c r="R60" s="950">
        <f>報告書入力!C15</f>
        <v>0</v>
      </c>
      <c r="S60" s="951"/>
      <c r="T60" s="951"/>
      <c r="U60" s="951"/>
      <c r="V60" s="951"/>
      <c r="W60" s="951"/>
      <c r="X60" s="951"/>
      <c r="Y60" s="314" t="s">
        <v>831</v>
      </c>
      <c r="Z60" s="314"/>
      <c r="AA60" s="314"/>
      <c r="AB60" s="314"/>
      <c r="AC60" s="315"/>
    </row>
    <row r="61" spans="1:29" ht="17.25" customHeight="1" x14ac:dyDescent="0.4">
      <c r="A61" s="919" t="s">
        <v>175</v>
      </c>
      <c r="B61" s="563"/>
      <c r="C61" s="563"/>
      <c r="D61" s="564"/>
      <c r="E61" s="920">
        <f>報告書入力!$D$112</f>
        <v>0</v>
      </c>
      <c r="F61" s="921"/>
      <c r="G61" s="921"/>
      <c r="H61" s="921"/>
      <c r="I61" s="921"/>
      <c r="J61" s="921"/>
      <c r="K61" s="921"/>
      <c r="L61" s="921"/>
      <c r="M61" s="922"/>
      <c r="N61" s="923" t="s">
        <v>76</v>
      </c>
      <c r="O61" s="924"/>
      <c r="P61" s="924"/>
      <c r="Q61" s="925"/>
      <c r="R61" s="926">
        <f>報告書入力!$D$113</f>
        <v>0</v>
      </c>
      <c r="S61" s="927"/>
      <c r="T61" s="927"/>
      <c r="U61" s="927"/>
      <c r="V61" s="927"/>
      <c r="W61" s="927"/>
      <c r="X61" s="927"/>
      <c r="Y61" s="927"/>
      <c r="Z61" s="927"/>
      <c r="AA61" s="927"/>
      <c r="AB61" s="927"/>
      <c r="AC61" s="928"/>
    </row>
    <row r="62" spans="1:29" ht="17.25" customHeight="1" x14ac:dyDescent="0.4">
      <c r="A62" s="929"/>
      <c r="B62" s="930"/>
      <c r="C62" s="930"/>
      <c r="D62" s="930"/>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row>
    <row r="63" spans="1:29" ht="17.25" customHeight="1" x14ac:dyDescent="0.4">
      <c r="X63" s="311"/>
      <c r="Y63" s="312"/>
      <c r="Z63" s="312"/>
      <c r="AA63" s="312"/>
      <c r="AB63" s="313"/>
      <c r="AC63" s="304"/>
    </row>
    <row r="64" spans="1:29" ht="17.25" customHeight="1" x14ac:dyDescent="0.4">
      <c r="A64" s="755" t="s">
        <v>806</v>
      </c>
      <c r="B64" s="858"/>
      <c r="C64" s="858"/>
      <c r="D64" s="858"/>
      <c r="E64" s="858"/>
      <c r="F64" s="858"/>
      <c r="G64" s="858"/>
      <c r="H64" s="858"/>
      <c r="I64" s="858"/>
      <c r="J64" s="858"/>
      <c r="K64" s="559"/>
      <c r="L64" s="559"/>
      <c r="M64" s="932"/>
      <c r="N64" s="933"/>
      <c r="O64" s="933"/>
      <c r="P64" s="933"/>
      <c r="Q64" s="933"/>
      <c r="R64" s="933"/>
      <c r="S64" s="933"/>
      <c r="T64" s="933"/>
      <c r="U64" s="933"/>
      <c r="V64" s="933"/>
      <c r="W64" s="933"/>
      <c r="X64" s="933"/>
      <c r="Y64" s="933"/>
      <c r="Z64" s="933"/>
      <c r="AA64" s="933"/>
      <c r="AB64" s="933"/>
      <c r="AC64" s="933"/>
    </row>
    <row r="65" spans="1:29" ht="17.25" customHeight="1" thickBot="1" x14ac:dyDescent="0.45">
      <c r="A65" s="931"/>
      <c r="B65" s="931"/>
      <c r="C65" s="931"/>
      <c r="D65" s="931"/>
      <c r="E65" s="931"/>
      <c r="F65" s="931"/>
      <c r="G65" s="931"/>
      <c r="H65" s="931"/>
      <c r="I65" s="931"/>
      <c r="J65" s="931"/>
      <c r="K65" s="561"/>
      <c r="L65" s="561"/>
      <c r="M65" s="934"/>
      <c r="N65" s="934"/>
      <c r="O65" s="934"/>
      <c r="P65" s="934"/>
      <c r="Q65" s="934"/>
      <c r="R65" s="934"/>
      <c r="S65" s="934"/>
      <c r="T65" s="934"/>
      <c r="U65" s="934"/>
      <c r="V65" s="934"/>
      <c r="W65" s="934"/>
      <c r="X65" s="934"/>
      <c r="Y65" s="934"/>
      <c r="Z65" s="934"/>
      <c r="AA65" s="934"/>
      <c r="AB65" s="934"/>
      <c r="AC65" s="934"/>
    </row>
    <row r="66" spans="1:29" ht="17.25" customHeight="1" thickTop="1" x14ac:dyDescent="0.4">
      <c r="A66" s="913" t="s">
        <v>832</v>
      </c>
      <c r="B66" s="936" t="s">
        <v>833</v>
      </c>
      <c r="C66" s="759"/>
      <c r="D66" s="759"/>
      <c r="E66" s="759"/>
      <c r="F66" s="759"/>
      <c r="G66" s="759"/>
      <c r="H66" s="759"/>
      <c r="I66" s="937" t="str">
        <f>報告書入力!$C$17</f>
        <v/>
      </c>
      <c r="J66" s="938"/>
      <c r="K66" s="938"/>
      <c r="L66" s="938"/>
      <c r="M66" s="938"/>
      <c r="N66" s="938"/>
      <c r="O66" s="938"/>
      <c r="P66" s="938"/>
      <c r="Q66" s="938"/>
      <c r="R66" s="938"/>
      <c r="S66" s="938"/>
      <c r="T66" s="938"/>
      <c r="U66" s="938"/>
      <c r="V66" s="938"/>
      <c r="W66" s="939"/>
      <c r="X66" s="316"/>
      <c r="Y66" s="317"/>
      <c r="Z66" s="317"/>
      <c r="AA66" s="317"/>
      <c r="AB66" s="317"/>
      <c r="AC66" s="317"/>
    </row>
    <row r="67" spans="1:29" ht="17.25" customHeight="1" x14ac:dyDescent="0.4">
      <c r="A67" s="913"/>
      <c r="B67" s="759"/>
      <c r="C67" s="759"/>
      <c r="D67" s="759"/>
      <c r="E67" s="759"/>
      <c r="F67" s="759"/>
      <c r="G67" s="759"/>
      <c r="H67" s="759"/>
      <c r="I67" s="940"/>
      <c r="J67" s="561"/>
      <c r="K67" s="561"/>
      <c r="L67" s="561"/>
      <c r="M67" s="561"/>
      <c r="N67" s="561"/>
      <c r="O67" s="561"/>
      <c r="P67" s="561"/>
      <c r="Q67" s="561"/>
      <c r="R67" s="561"/>
      <c r="S67" s="561"/>
      <c r="T67" s="561"/>
      <c r="U67" s="561"/>
      <c r="V67" s="561"/>
      <c r="W67" s="941"/>
      <c r="X67" s="316"/>
      <c r="Y67" s="317"/>
      <c r="Z67" s="317"/>
      <c r="AA67" s="317"/>
      <c r="AB67" s="317"/>
      <c r="AC67" s="317"/>
    </row>
    <row r="68" spans="1:29" ht="17.25" customHeight="1" thickBot="1" x14ac:dyDescent="0.45">
      <c r="A68" s="559"/>
      <c r="B68" s="759"/>
      <c r="C68" s="759"/>
      <c r="D68" s="759"/>
      <c r="E68" s="759"/>
      <c r="F68" s="759"/>
      <c r="G68" s="759"/>
      <c r="H68" s="759"/>
      <c r="I68" s="942"/>
      <c r="J68" s="943"/>
      <c r="K68" s="943"/>
      <c r="L68" s="943"/>
      <c r="M68" s="943"/>
      <c r="N68" s="943"/>
      <c r="O68" s="943"/>
      <c r="P68" s="943"/>
      <c r="Q68" s="943"/>
      <c r="R68" s="943"/>
      <c r="S68" s="943"/>
      <c r="T68" s="943"/>
      <c r="U68" s="943"/>
      <c r="V68" s="943"/>
      <c r="W68" s="944"/>
      <c r="X68" s="945" t="s">
        <v>721</v>
      </c>
      <c r="Y68" s="946"/>
      <c r="Z68" s="946"/>
      <c r="AA68" s="946"/>
      <c r="AB68" s="946"/>
      <c r="AC68" s="946"/>
    </row>
    <row r="69" spans="1:29" ht="17.25" customHeight="1" thickTop="1" x14ac:dyDescent="0.4">
      <c r="A69" s="303"/>
      <c r="B69" s="935" t="s">
        <v>722</v>
      </c>
      <c r="C69" s="935"/>
      <c r="D69" s="935"/>
      <c r="E69" s="935"/>
      <c r="F69" s="935"/>
      <c r="G69" s="935"/>
      <c r="H69" s="935"/>
      <c r="I69" s="935"/>
      <c r="J69" s="935"/>
      <c r="K69" s="935"/>
      <c r="L69" s="935"/>
      <c r="M69" s="935"/>
      <c r="N69" s="935"/>
      <c r="O69" s="935"/>
      <c r="P69" s="935"/>
      <c r="Q69" s="935"/>
      <c r="R69" s="935"/>
      <c r="S69" s="935"/>
      <c r="T69" s="935"/>
      <c r="U69" s="935"/>
      <c r="V69" s="935"/>
      <c r="W69" s="935"/>
      <c r="X69" s="935"/>
      <c r="Y69" s="935"/>
      <c r="Z69" s="935"/>
      <c r="AA69" s="935"/>
      <c r="AB69" s="935"/>
      <c r="AC69" s="935"/>
    </row>
    <row r="70" spans="1:29" ht="9.75" customHeight="1" x14ac:dyDescent="0.4">
      <c r="A70" s="303"/>
      <c r="B70" s="318"/>
      <c r="C70" s="318"/>
      <c r="D70" s="318"/>
      <c r="E70" s="318"/>
      <c r="F70" s="318"/>
      <c r="G70" s="318"/>
      <c r="H70" s="319"/>
      <c r="I70" s="320"/>
      <c r="J70" s="320"/>
      <c r="K70" s="320"/>
      <c r="L70" s="320"/>
      <c r="M70" s="320"/>
      <c r="N70" s="320"/>
      <c r="O70" s="320"/>
      <c r="P70" s="320"/>
      <c r="Q70" s="320"/>
      <c r="R70" s="320"/>
      <c r="S70" s="320"/>
      <c r="T70" s="320"/>
      <c r="U70" s="320"/>
      <c r="V70" s="320"/>
      <c r="W70" s="320"/>
      <c r="X70" s="321"/>
      <c r="Y70" s="321"/>
      <c r="Z70" s="321"/>
      <c r="AA70" s="321"/>
      <c r="AB70" s="321"/>
      <c r="AC70" s="321"/>
    </row>
    <row r="71" spans="1:29" ht="17.25" customHeight="1" x14ac:dyDescent="0.4">
      <c r="A71" s="322" t="s">
        <v>834</v>
      </c>
      <c r="B71" s="918" t="s">
        <v>723</v>
      </c>
      <c r="C71" s="918"/>
      <c r="D71" s="918"/>
      <c r="E71" s="918"/>
      <c r="F71" s="918"/>
      <c r="G71" s="918"/>
      <c r="H71" s="918"/>
      <c r="I71" s="918"/>
      <c r="J71" s="918"/>
      <c r="K71" s="918"/>
      <c r="L71" s="918"/>
      <c r="M71" s="918"/>
      <c r="N71" s="918"/>
      <c r="O71" s="918"/>
      <c r="P71" s="918"/>
      <c r="Q71" s="918"/>
      <c r="R71" s="918"/>
      <c r="S71" s="918"/>
      <c r="T71" s="918"/>
      <c r="U71" s="918"/>
      <c r="V71" s="918"/>
      <c r="W71" s="918"/>
      <c r="X71" s="918"/>
      <c r="Y71" s="918"/>
      <c r="Z71" s="918"/>
      <c r="AA71" s="918"/>
      <c r="AB71" s="918"/>
      <c r="AC71" s="918"/>
    </row>
    <row r="72" spans="1:29" ht="3" customHeight="1" thickBot="1" x14ac:dyDescent="0.45">
      <c r="A72" s="322"/>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row>
    <row r="73" spans="1:29" ht="17.25" customHeight="1" thickTop="1" x14ac:dyDescent="0.4">
      <c r="A73" s="886">
        <f>報告書入力!AE170</f>
        <v>0</v>
      </c>
      <c r="B73" s="887"/>
      <c r="C73" s="887"/>
      <c r="D73" s="887"/>
      <c r="E73" s="887"/>
      <c r="F73" s="887"/>
      <c r="G73" s="888"/>
      <c r="H73" s="895" t="s">
        <v>807</v>
      </c>
      <c r="I73" s="896"/>
      <c r="J73" s="896"/>
      <c r="K73" s="896"/>
      <c r="L73" s="896"/>
      <c r="M73" s="896"/>
      <c r="N73" s="897"/>
      <c r="O73" s="898" t="s">
        <v>724</v>
      </c>
      <c r="P73" s="899"/>
      <c r="Q73" s="899"/>
      <c r="R73" s="899"/>
      <c r="S73" s="899"/>
      <c r="T73" s="899"/>
      <c r="U73" s="899"/>
      <c r="V73" s="899"/>
      <c r="W73" s="899"/>
      <c r="X73" s="900" t="s">
        <v>725</v>
      </c>
      <c r="Y73" s="899"/>
      <c r="Z73" s="899"/>
      <c r="AA73" s="899"/>
      <c r="AB73" s="899"/>
      <c r="AC73" s="901"/>
    </row>
    <row r="74" spans="1:29" ht="17.25" customHeight="1" x14ac:dyDescent="0.4">
      <c r="A74" s="889"/>
      <c r="B74" s="890"/>
      <c r="C74" s="890"/>
      <c r="D74" s="890"/>
      <c r="E74" s="890"/>
      <c r="F74" s="890"/>
      <c r="G74" s="891"/>
      <c r="H74" s="902" t="s">
        <v>835</v>
      </c>
      <c r="I74" s="903"/>
      <c r="J74" s="903"/>
      <c r="K74" s="903"/>
      <c r="L74" s="903"/>
      <c r="M74" s="903"/>
      <c r="N74" s="904"/>
      <c r="O74" s="905" t="s">
        <v>836</v>
      </c>
      <c r="P74" s="906"/>
      <c r="Q74" s="906"/>
      <c r="R74" s="906"/>
      <c r="S74" s="906"/>
      <c r="T74" s="906"/>
      <c r="U74" s="906"/>
      <c r="V74" s="906"/>
      <c r="W74" s="907"/>
      <c r="X74" s="908" t="s">
        <v>114</v>
      </c>
      <c r="Y74" s="909"/>
      <c r="Z74" s="323"/>
      <c r="AA74" s="324"/>
      <c r="AB74" s="324"/>
      <c r="AC74" s="325"/>
    </row>
    <row r="75" spans="1:29" ht="17.25" customHeight="1" x14ac:dyDescent="0.4">
      <c r="A75" s="889"/>
      <c r="B75" s="890"/>
      <c r="C75" s="890"/>
      <c r="D75" s="890"/>
      <c r="E75" s="890"/>
      <c r="F75" s="890"/>
      <c r="G75" s="891"/>
      <c r="H75" s="866" t="s">
        <v>837</v>
      </c>
      <c r="I75" s="867"/>
      <c r="J75" s="867"/>
      <c r="K75" s="867"/>
      <c r="L75" s="867"/>
      <c r="M75" s="867"/>
      <c r="N75" s="868"/>
      <c r="O75" s="869" t="s">
        <v>808</v>
      </c>
      <c r="P75" s="870"/>
      <c r="Q75" s="870"/>
      <c r="R75" s="870"/>
      <c r="S75" s="870"/>
      <c r="T75" s="870"/>
      <c r="U75" s="870"/>
      <c r="V75" s="870"/>
      <c r="W75" s="871"/>
      <c r="X75" s="326"/>
      <c r="Y75" s="327"/>
      <c r="Z75" s="910" t="s">
        <v>726</v>
      </c>
      <c r="AA75" s="911"/>
      <c r="AB75" s="911"/>
      <c r="AC75" s="912"/>
    </row>
    <row r="76" spans="1:29" ht="17.25" customHeight="1" x14ac:dyDescent="0.4">
      <c r="A76" s="889"/>
      <c r="B76" s="890"/>
      <c r="C76" s="890"/>
      <c r="D76" s="890"/>
      <c r="E76" s="890"/>
      <c r="F76" s="890"/>
      <c r="G76" s="891"/>
      <c r="H76" s="866" t="s">
        <v>838</v>
      </c>
      <c r="I76" s="867"/>
      <c r="J76" s="867"/>
      <c r="K76" s="867"/>
      <c r="L76" s="867"/>
      <c r="M76" s="867"/>
      <c r="N76" s="868"/>
      <c r="O76" s="869" t="s">
        <v>809</v>
      </c>
      <c r="P76" s="870"/>
      <c r="Q76" s="870"/>
      <c r="R76" s="870"/>
      <c r="S76" s="870"/>
      <c r="T76" s="870"/>
      <c r="U76" s="870"/>
      <c r="V76" s="870"/>
      <c r="W76" s="871"/>
      <c r="X76" s="328"/>
      <c r="Y76" s="329"/>
      <c r="Z76" s="911"/>
      <c r="AA76" s="911"/>
      <c r="AB76" s="911"/>
      <c r="AC76" s="912"/>
    </row>
    <row r="77" spans="1:29" ht="17.25" customHeight="1" thickBot="1" x14ac:dyDescent="0.45">
      <c r="A77" s="892"/>
      <c r="B77" s="893"/>
      <c r="C77" s="893"/>
      <c r="D77" s="893"/>
      <c r="E77" s="893"/>
      <c r="F77" s="893"/>
      <c r="G77" s="894"/>
      <c r="H77" s="872" t="s">
        <v>810</v>
      </c>
      <c r="I77" s="873"/>
      <c r="J77" s="873"/>
      <c r="K77" s="873"/>
      <c r="L77" s="873"/>
      <c r="M77" s="873"/>
      <c r="N77" s="874"/>
      <c r="O77" s="875" t="s">
        <v>839</v>
      </c>
      <c r="P77" s="876"/>
      <c r="Q77" s="876"/>
      <c r="R77" s="876"/>
      <c r="S77" s="876"/>
      <c r="T77" s="876"/>
      <c r="U77" s="876"/>
      <c r="V77" s="876"/>
      <c r="W77" s="877"/>
      <c r="X77" s="878" t="s">
        <v>101</v>
      </c>
      <c r="Y77" s="879"/>
      <c r="Z77" s="251"/>
      <c r="AA77" s="252"/>
      <c r="AB77" s="252"/>
      <c r="AC77" s="253"/>
    </row>
    <row r="78" spans="1:29" ht="2.25" customHeight="1" thickTop="1" x14ac:dyDescent="0.4">
      <c r="A78" s="304"/>
      <c r="B78" s="304"/>
      <c r="C78" s="304"/>
      <c r="D78" s="304"/>
      <c r="E78" s="304"/>
      <c r="F78" s="304"/>
      <c r="G78" s="304"/>
      <c r="H78" s="304"/>
      <c r="I78" s="330"/>
      <c r="J78" s="330"/>
      <c r="K78" s="330"/>
      <c r="L78" s="330"/>
      <c r="M78" s="330"/>
      <c r="N78" s="330"/>
      <c r="O78" s="330"/>
      <c r="P78" s="330"/>
      <c r="Q78" s="330"/>
      <c r="R78" s="330"/>
      <c r="S78" s="330"/>
      <c r="T78" s="330"/>
      <c r="U78" s="330"/>
      <c r="V78" s="330"/>
      <c r="W78" s="330"/>
      <c r="X78" s="330"/>
      <c r="Y78" s="330"/>
      <c r="Z78" s="330"/>
      <c r="AA78" s="330"/>
      <c r="AB78" s="330"/>
      <c r="AC78" s="330"/>
    </row>
    <row r="79" spans="1:29" ht="17.25" customHeight="1" x14ac:dyDescent="0.4">
      <c r="A79" s="880"/>
      <c r="B79" s="882" t="s">
        <v>811</v>
      </c>
      <c r="C79" s="884" t="e">
        <f>"判定値（上部構造評点）は、建物が持っている耐力（壁の強さ、バランス、建物の傷み具合）と、地震に耐えるために必要な耐力（建物の重さ、大きさ、階数、地盤）を比較して求めます。"&amp;CHAR(10)&amp;報告書入力!C122</f>
        <v>#N/A</v>
      </c>
      <c r="D79" s="885"/>
      <c r="E79" s="885"/>
      <c r="F79" s="885"/>
      <c r="G79" s="885"/>
      <c r="H79" s="885"/>
      <c r="I79" s="885"/>
      <c r="J79" s="885"/>
      <c r="K79" s="885"/>
      <c r="L79" s="885"/>
      <c r="M79" s="885"/>
      <c r="N79" s="885"/>
      <c r="O79" s="885"/>
      <c r="P79" s="885"/>
      <c r="Q79" s="885"/>
      <c r="R79" s="885"/>
      <c r="S79" s="885"/>
      <c r="T79" s="885"/>
      <c r="U79" s="885"/>
      <c r="V79" s="885"/>
      <c r="W79" s="885"/>
      <c r="X79" s="885"/>
      <c r="Y79" s="885"/>
      <c r="Z79" s="885"/>
      <c r="AA79" s="885"/>
      <c r="AB79" s="885"/>
      <c r="AC79" s="885"/>
    </row>
    <row r="80" spans="1:29" ht="17.25" customHeight="1" x14ac:dyDescent="0.4">
      <c r="A80" s="880"/>
      <c r="B80" s="882"/>
      <c r="C80" s="885"/>
      <c r="D80" s="885"/>
      <c r="E80" s="885"/>
      <c r="F80" s="885"/>
      <c r="G80" s="885"/>
      <c r="H80" s="885"/>
      <c r="I80" s="885"/>
      <c r="J80" s="885"/>
      <c r="K80" s="885"/>
      <c r="L80" s="885"/>
      <c r="M80" s="885"/>
      <c r="N80" s="885"/>
      <c r="O80" s="885"/>
      <c r="P80" s="885"/>
      <c r="Q80" s="885"/>
      <c r="R80" s="885"/>
      <c r="S80" s="885"/>
      <c r="T80" s="885"/>
      <c r="U80" s="885"/>
      <c r="V80" s="885"/>
      <c r="W80" s="885"/>
      <c r="X80" s="885"/>
      <c r="Y80" s="885"/>
      <c r="Z80" s="885"/>
      <c r="AA80" s="885"/>
      <c r="AB80" s="885"/>
      <c r="AC80" s="885"/>
    </row>
    <row r="81" spans="1:29" ht="17.25" customHeight="1" x14ac:dyDescent="0.4">
      <c r="A81" s="881"/>
      <c r="B81" s="883"/>
      <c r="C81" s="885"/>
      <c r="D81" s="885"/>
      <c r="E81" s="885"/>
      <c r="F81" s="885"/>
      <c r="G81" s="885"/>
      <c r="H81" s="885"/>
      <c r="I81" s="885"/>
      <c r="J81" s="885"/>
      <c r="K81" s="885"/>
      <c r="L81" s="885"/>
      <c r="M81" s="885"/>
      <c r="N81" s="885"/>
      <c r="O81" s="885"/>
      <c r="P81" s="885"/>
      <c r="Q81" s="885"/>
      <c r="R81" s="885"/>
      <c r="S81" s="885"/>
      <c r="T81" s="885"/>
      <c r="U81" s="885"/>
      <c r="V81" s="885"/>
      <c r="W81" s="885"/>
      <c r="X81" s="885"/>
      <c r="Y81" s="885"/>
      <c r="Z81" s="885"/>
      <c r="AA81" s="885"/>
      <c r="AB81" s="885"/>
      <c r="AC81" s="885"/>
    </row>
    <row r="82" spans="1:29" ht="9.75" customHeight="1" x14ac:dyDescent="0.4">
      <c r="A82" s="303"/>
      <c r="B82" s="318"/>
      <c r="C82" s="318"/>
      <c r="D82" s="318"/>
      <c r="E82" s="318"/>
      <c r="F82" s="318"/>
      <c r="G82" s="318"/>
      <c r="H82" s="319"/>
      <c r="I82" s="320"/>
      <c r="J82" s="320"/>
      <c r="K82" s="320"/>
      <c r="L82" s="320"/>
      <c r="M82" s="320"/>
      <c r="N82" s="320"/>
      <c r="O82" s="320"/>
      <c r="P82" s="320"/>
      <c r="Q82" s="320"/>
      <c r="R82" s="320"/>
      <c r="S82" s="320"/>
      <c r="T82" s="320"/>
      <c r="U82" s="320"/>
      <c r="V82" s="320"/>
      <c r="W82" s="320"/>
      <c r="X82" s="321"/>
      <c r="Y82" s="321"/>
      <c r="Z82" s="321"/>
      <c r="AA82" s="321"/>
      <c r="AB82" s="321"/>
      <c r="AC82" s="321"/>
    </row>
    <row r="83" spans="1:29" ht="17.25" customHeight="1" x14ac:dyDescent="0.4">
      <c r="A83" s="913" t="s">
        <v>840</v>
      </c>
      <c r="B83" s="914" t="str">
        <f xml:space="preserve"> 報告書入力!C159</f>
        <v>あなたの家は、耐震診断の結果「倒壊する可能性が高い」と判定されましたので、地震に対して安全な構造となるよう耐震改修工事等を実施されることをお勧めします。</v>
      </c>
      <c r="C83" s="914"/>
      <c r="D83" s="914"/>
      <c r="E83" s="914"/>
      <c r="F83" s="914"/>
      <c r="G83" s="914"/>
      <c r="H83" s="914"/>
      <c r="I83" s="914"/>
      <c r="J83" s="914"/>
      <c r="K83" s="914"/>
      <c r="L83" s="914"/>
      <c r="M83" s="914"/>
      <c r="N83" s="914"/>
      <c r="O83" s="914"/>
      <c r="P83" s="914"/>
      <c r="Q83" s="914"/>
      <c r="R83" s="914"/>
      <c r="S83" s="914"/>
      <c r="T83" s="914"/>
      <c r="U83" s="914"/>
      <c r="V83" s="914"/>
      <c r="W83" s="914"/>
      <c r="X83" s="914"/>
      <c r="Y83" s="914"/>
      <c r="Z83" s="914"/>
      <c r="AA83" s="914"/>
      <c r="AB83" s="914"/>
      <c r="AC83" s="914"/>
    </row>
    <row r="84" spans="1:29" ht="17.25" customHeight="1" x14ac:dyDescent="0.4">
      <c r="A84" s="603"/>
      <c r="B84" s="914"/>
      <c r="C84" s="914"/>
      <c r="D84" s="914"/>
      <c r="E84" s="914"/>
      <c r="F84" s="914"/>
      <c r="G84" s="914"/>
      <c r="H84" s="914"/>
      <c r="I84" s="914"/>
      <c r="J84" s="914"/>
      <c r="K84" s="914"/>
      <c r="L84" s="914"/>
      <c r="M84" s="914"/>
      <c r="N84" s="914"/>
      <c r="O84" s="914"/>
      <c r="P84" s="914"/>
      <c r="Q84" s="914"/>
      <c r="R84" s="914"/>
      <c r="S84" s="914"/>
      <c r="T84" s="914"/>
      <c r="U84" s="914"/>
      <c r="V84" s="914"/>
      <c r="W84" s="914"/>
      <c r="X84" s="914"/>
      <c r="Y84" s="914"/>
      <c r="Z84" s="914"/>
      <c r="AA84" s="914"/>
      <c r="AB84" s="914"/>
      <c r="AC84" s="914"/>
    </row>
    <row r="85" spans="1:29" ht="16.5" customHeight="1" x14ac:dyDescent="0.4">
      <c r="A85" s="301"/>
      <c r="B85" s="301"/>
      <c r="C85" s="301"/>
      <c r="D85" s="301"/>
      <c r="E85" s="301"/>
      <c r="F85" s="301"/>
      <c r="G85" s="301"/>
      <c r="H85" s="301"/>
      <c r="I85" s="301"/>
      <c r="J85" s="301"/>
      <c r="K85" s="301"/>
      <c r="L85" s="301"/>
      <c r="M85" s="301"/>
      <c r="N85" s="301"/>
      <c r="O85" s="301"/>
      <c r="P85" s="301"/>
      <c r="Q85" s="301"/>
      <c r="R85" s="301"/>
      <c r="S85" s="301"/>
      <c r="T85" s="301"/>
      <c r="U85" s="301"/>
      <c r="V85" s="301"/>
      <c r="W85" s="304"/>
      <c r="X85" s="304"/>
      <c r="Y85" s="304"/>
      <c r="Z85" s="304"/>
      <c r="AA85" s="304"/>
      <c r="AB85" s="304"/>
      <c r="AC85" s="304"/>
    </row>
    <row r="86" spans="1:29" ht="17.25" customHeight="1" x14ac:dyDescent="0.4">
      <c r="A86" s="755" t="s">
        <v>727</v>
      </c>
      <c r="B86" s="858"/>
      <c r="C86" s="858"/>
      <c r="D86" s="858"/>
      <c r="E86" s="858"/>
      <c r="F86" s="858"/>
      <c r="G86" s="858"/>
      <c r="H86" s="858"/>
      <c r="I86" s="858"/>
      <c r="J86" s="858"/>
      <c r="W86" s="303"/>
      <c r="X86" s="303"/>
      <c r="Y86" s="303"/>
      <c r="Z86" s="303"/>
      <c r="AA86" s="303"/>
      <c r="AB86" s="303"/>
      <c r="AC86" s="303"/>
    </row>
    <row r="87" spans="1:29" ht="17.25" customHeight="1" x14ac:dyDescent="0.4">
      <c r="A87" s="858"/>
      <c r="B87" s="858"/>
      <c r="C87" s="858"/>
      <c r="D87" s="858"/>
      <c r="E87" s="858"/>
      <c r="F87" s="858"/>
      <c r="G87" s="858"/>
      <c r="H87" s="858"/>
      <c r="I87" s="858"/>
      <c r="J87" s="858"/>
      <c r="W87" s="303"/>
      <c r="X87" s="303"/>
      <c r="Y87" s="303"/>
      <c r="Z87" s="303"/>
      <c r="AA87" s="303"/>
      <c r="AB87" s="303"/>
      <c r="AC87" s="303"/>
    </row>
    <row r="88" spans="1:29" ht="17.25" customHeight="1" x14ac:dyDescent="0.4">
      <c r="A88" s="859" t="s">
        <v>728</v>
      </c>
      <c r="B88" s="860"/>
      <c r="C88" s="860"/>
      <c r="D88" s="861"/>
      <c r="E88" s="862" t="s">
        <v>729</v>
      </c>
      <c r="F88" s="863">
        <f>報告書入力!C163</f>
        <v>0</v>
      </c>
      <c r="G88" s="864"/>
      <c r="H88" s="864"/>
      <c r="I88" s="864"/>
      <c r="J88" s="864"/>
      <c r="K88" s="864"/>
      <c r="L88" s="864"/>
      <c r="M88" s="864"/>
      <c r="N88" s="864"/>
      <c r="O88" s="864"/>
      <c r="P88" s="864"/>
      <c r="Q88" s="864"/>
      <c r="R88" s="864"/>
      <c r="S88" s="864"/>
      <c r="T88" s="864"/>
      <c r="U88" s="864"/>
      <c r="V88" s="864"/>
      <c r="W88" s="864"/>
      <c r="X88" s="864"/>
      <c r="Y88" s="864"/>
      <c r="Z88" s="864"/>
      <c r="AA88" s="864"/>
      <c r="AB88" s="864"/>
      <c r="AC88" s="865"/>
    </row>
    <row r="89" spans="1:29" ht="17.25" customHeight="1" x14ac:dyDescent="0.4">
      <c r="A89" s="831"/>
      <c r="B89" s="606"/>
      <c r="C89" s="606"/>
      <c r="D89" s="492"/>
      <c r="E89" s="833"/>
      <c r="F89" s="835"/>
      <c r="G89" s="835"/>
      <c r="H89" s="835"/>
      <c r="I89" s="835"/>
      <c r="J89" s="835"/>
      <c r="K89" s="835"/>
      <c r="L89" s="835"/>
      <c r="M89" s="835"/>
      <c r="N89" s="835"/>
      <c r="O89" s="835"/>
      <c r="P89" s="835"/>
      <c r="Q89" s="835"/>
      <c r="R89" s="835"/>
      <c r="S89" s="835"/>
      <c r="T89" s="835"/>
      <c r="U89" s="835"/>
      <c r="V89" s="835"/>
      <c r="W89" s="835"/>
      <c r="X89" s="835"/>
      <c r="Y89" s="835"/>
      <c r="Z89" s="835"/>
      <c r="AA89" s="835"/>
      <c r="AB89" s="835"/>
      <c r="AC89" s="836"/>
    </row>
    <row r="90" spans="1:29" ht="17.25" customHeight="1" x14ac:dyDescent="0.4">
      <c r="A90" s="819" t="s">
        <v>648</v>
      </c>
      <c r="B90" s="830"/>
      <c r="C90" s="830"/>
      <c r="D90" s="488"/>
      <c r="E90" s="832" t="s">
        <v>729</v>
      </c>
      <c r="F90" s="834">
        <f>報告書入力!C164</f>
        <v>0</v>
      </c>
      <c r="G90" s="800"/>
      <c r="H90" s="800"/>
      <c r="I90" s="800"/>
      <c r="J90" s="800"/>
      <c r="K90" s="800"/>
      <c r="L90" s="800"/>
      <c r="M90" s="800"/>
      <c r="N90" s="800"/>
      <c r="O90" s="800"/>
      <c r="P90" s="800"/>
      <c r="Q90" s="800"/>
      <c r="R90" s="800"/>
      <c r="S90" s="800"/>
      <c r="T90" s="800"/>
      <c r="U90" s="800"/>
      <c r="V90" s="800"/>
      <c r="W90" s="800"/>
      <c r="X90" s="800"/>
      <c r="Y90" s="800"/>
      <c r="Z90" s="800"/>
      <c r="AA90" s="800"/>
      <c r="AB90" s="800"/>
      <c r="AC90" s="801"/>
    </row>
    <row r="91" spans="1:29" ht="17.25" customHeight="1" x14ac:dyDescent="0.4">
      <c r="A91" s="831"/>
      <c r="B91" s="606"/>
      <c r="C91" s="606"/>
      <c r="D91" s="492"/>
      <c r="E91" s="833"/>
      <c r="F91" s="835"/>
      <c r="G91" s="835"/>
      <c r="H91" s="835"/>
      <c r="I91" s="835"/>
      <c r="J91" s="835"/>
      <c r="K91" s="835"/>
      <c r="L91" s="835"/>
      <c r="M91" s="835"/>
      <c r="N91" s="835"/>
      <c r="O91" s="835"/>
      <c r="P91" s="835"/>
      <c r="Q91" s="835"/>
      <c r="R91" s="835"/>
      <c r="S91" s="835"/>
      <c r="T91" s="835"/>
      <c r="U91" s="835"/>
      <c r="V91" s="835"/>
      <c r="W91" s="835"/>
      <c r="X91" s="835"/>
      <c r="Y91" s="835"/>
      <c r="Z91" s="835"/>
      <c r="AA91" s="835"/>
      <c r="AB91" s="835"/>
      <c r="AC91" s="836"/>
    </row>
    <row r="92" spans="1:29" ht="17.25" customHeight="1" x14ac:dyDescent="0.4">
      <c r="A92" s="837" t="s">
        <v>649</v>
      </c>
      <c r="B92" s="572"/>
      <c r="C92" s="572"/>
      <c r="D92" s="495"/>
      <c r="E92" s="359" t="s">
        <v>729</v>
      </c>
      <c r="F92" s="838">
        <f>報告書入力!C165</f>
        <v>0</v>
      </c>
      <c r="G92" s="838"/>
      <c r="H92" s="838"/>
      <c r="I92" s="838"/>
      <c r="J92" s="838"/>
      <c r="K92" s="838"/>
      <c r="L92" s="838"/>
      <c r="M92" s="838"/>
      <c r="N92" s="838"/>
      <c r="O92" s="838"/>
      <c r="P92" s="838"/>
      <c r="Q92" s="838"/>
      <c r="R92" s="838"/>
      <c r="S92" s="838"/>
      <c r="T92" s="838"/>
      <c r="U92" s="838"/>
      <c r="V92" s="838"/>
      <c r="W92" s="838"/>
      <c r="X92" s="838"/>
      <c r="Y92" s="838"/>
      <c r="Z92" s="838"/>
      <c r="AA92" s="838"/>
      <c r="AB92" s="838"/>
      <c r="AC92" s="839"/>
    </row>
    <row r="93" spans="1:29" ht="17.25" customHeight="1" x14ac:dyDescent="0.4">
      <c r="A93" s="819" t="s">
        <v>19</v>
      </c>
      <c r="B93" s="820"/>
      <c r="C93" s="820"/>
      <c r="D93" s="488"/>
      <c r="E93" s="841" t="s">
        <v>729</v>
      </c>
      <c r="F93" s="842" t="e">
        <f>報告書入力!C119</f>
        <v>#N/A</v>
      </c>
      <c r="G93" s="842"/>
      <c r="H93" s="842"/>
      <c r="I93" s="842"/>
      <c r="J93" s="842"/>
      <c r="K93" s="842"/>
      <c r="L93" s="842"/>
      <c r="M93" s="842"/>
      <c r="N93" s="842"/>
      <c r="O93" s="842"/>
      <c r="P93" s="842"/>
      <c r="Q93" s="842"/>
      <c r="R93" s="842"/>
      <c r="S93" s="842"/>
      <c r="T93" s="842"/>
      <c r="U93" s="842"/>
      <c r="V93" s="842"/>
      <c r="W93" s="842"/>
      <c r="X93" s="842"/>
      <c r="Y93" s="842"/>
      <c r="Z93" s="842"/>
      <c r="AA93" s="842"/>
      <c r="AB93" s="842"/>
      <c r="AC93" s="843"/>
    </row>
    <row r="94" spans="1:29" ht="17.25" customHeight="1" x14ac:dyDescent="0.4">
      <c r="A94" s="822"/>
      <c r="B94" s="840"/>
      <c r="C94" s="840"/>
      <c r="D94" s="490"/>
      <c r="E94" s="841"/>
      <c r="F94" s="844"/>
      <c r="G94" s="844"/>
      <c r="H94" s="844"/>
      <c r="I94" s="844"/>
      <c r="J94" s="844"/>
      <c r="K94" s="844"/>
      <c r="L94" s="844"/>
      <c r="M94" s="844"/>
      <c r="N94" s="844"/>
      <c r="O94" s="844"/>
      <c r="P94" s="844"/>
      <c r="Q94" s="844"/>
      <c r="R94" s="844"/>
      <c r="S94" s="844"/>
      <c r="T94" s="844"/>
      <c r="U94" s="844"/>
      <c r="V94" s="844"/>
      <c r="W94" s="844"/>
      <c r="X94" s="844"/>
      <c r="Y94" s="844"/>
      <c r="Z94" s="844"/>
      <c r="AA94" s="844"/>
      <c r="AB94" s="844"/>
      <c r="AC94" s="845"/>
    </row>
    <row r="95" spans="1:29" ht="17.25" customHeight="1" x14ac:dyDescent="0.4">
      <c r="A95" s="822"/>
      <c r="B95" s="840"/>
      <c r="C95" s="840"/>
      <c r="D95" s="490"/>
      <c r="E95" s="841" t="s">
        <v>729</v>
      </c>
      <c r="F95" s="844">
        <f>報告書入力!C166</f>
        <v>0</v>
      </c>
      <c r="G95" s="800"/>
      <c r="H95" s="800"/>
      <c r="I95" s="800"/>
      <c r="J95" s="800"/>
      <c r="K95" s="800"/>
      <c r="L95" s="800"/>
      <c r="M95" s="800"/>
      <c r="N95" s="800"/>
      <c r="O95" s="800"/>
      <c r="P95" s="800"/>
      <c r="Q95" s="800"/>
      <c r="R95" s="800"/>
      <c r="S95" s="800"/>
      <c r="T95" s="800"/>
      <c r="U95" s="800"/>
      <c r="V95" s="800"/>
      <c r="W95" s="800"/>
      <c r="X95" s="800"/>
      <c r="Y95" s="800"/>
      <c r="Z95" s="800"/>
      <c r="AA95" s="800"/>
      <c r="AB95" s="800"/>
      <c r="AC95" s="801"/>
    </row>
    <row r="96" spans="1:29" ht="17.25" customHeight="1" x14ac:dyDescent="0.4">
      <c r="A96" s="824"/>
      <c r="B96" s="825"/>
      <c r="C96" s="825"/>
      <c r="D96" s="492"/>
      <c r="E96" s="841"/>
      <c r="F96" s="846"/>
      <c r="G96" s="846"/>
      <c r="H96" s="846"/>
      <c r="I96" s="846"/>
      <c r="J96" s="846"/>
      <c r="K96" s="846"/>
      <c r="L96" s="846"/>
      <c r="M96" s="846"/>
      <c r="N96" s="846"/>
      <c r="O96" s="846"/>
      <c r="P96" s="846"/>
      <c r="Q96" s="846"/>
      <c r="R96" s="846"/>
      <c r="S96" s="846"/>
      <c r="T96" s="846"/>
      <c r="U96" s="846"/>
      <c r="V96" s="846"/>
      <c r="W96" s="846"/>
      <c r="X96" s="846"/>
      <c r="Y96" s="846"/>
      <c r="Z96" s="846"/>
      <c r="AA96" s="846"/>
      <c r="AB96" s="846"/>
      <c r="AC96" s="801"/>
    </row>
    <row r="97" spans="1:31" ht="17.25" customHeight="1" x14ac:dyDescent="0.4">
      <c r="A97" s="819" t="s">
        <v>25</v>
      </c>
      <c r="B97" s="820"/>
      <c r="C97" s="820"/>
      <c r="D97" s="821"/>
      <c r="E97" s="832" t="s">
        <v>729</v>
      </c>
      <c r="F97" s="842" t="str">
        <f>報告書入力!AD221</f>
        <v/>
      </c>
      <c r="G97" s="842"/>
      <c r="H97" s="842"/>
      <c r="I97" s="842"/>
      <c r="J97" s="842"/>
      <c r="K97" s="842"/>
      <c r="L97" s="842"/>
      <c r="M97" s="842"/>
      <c r="N97" s="842"/>
      <c r="O97" s="842"/>
      <c r="P97" s="842"/>
      <c r="Q97" s="842"/>
      <c r="R97" s="842"/>
      <c r="S97" s="842"/>
      <c r="T97" s="842"/>
      <c r="U97" s="842"/>
      <c r="V97" s="842"/>
      <c r="W97" s="842"/>
      <c r="X97" s="842"/>
      <c r="Y97" s="842"/>
      <c r="Z97" s="842"/>
      <c r="AA97" s="842"/>
      <c r="AB97" s="842"/>
      <c r="AC97" s="843"/>
    </row>
    <row r="98" spans="1:31" ht="17.25" customHeight="1" x14ac:dyDescent="0.4">
      <c r="A98" s="822"/>
      <c r="B98" s="673"/>
      <c r="C98" s="673"/>
      <c r="D98" s="823"/>
      <c r="E98" s="841"/>
      <c r="F98" s="834"/>
      <c r="G98" s="834"/>
      <c r="H98" s="834"/>
      <c r="I98" s="834"/>
      <c r="J98" s="834"/>
      <c r="K98" s="834"/>
      <c r="L98" s="834"/>
      <c r="M98" s="834"/>
      <c r="N98" s="834"/>
      <c r="O98" s="834"/>
      <c r="P98" s="834"/>
      <c r="Q98" s="834"/>
      <c r="R98" s="834"/>
      <c r="S98" s="834"/>
      <c r="T98" s="834"/>
      <c r="U98" s="834"/>
      <c r="V98" s="834"/>
      <c r="W98" s="834"/>
      <c r="X98" s="834"/>
      <c r="Y98" s="834"/>
      <c r="Z98" s="834"/>
      <c r="AA98" s="834"/>
      <c r="AB98" s="834"/>
      <c r="AC98" s="845"/>
    </row>
    <row r="99" spans="1:31" ht="17.25" customHeight="1" x14ac:dyDescent="0.4">
      <c r="A99" s="822"/>
      <c r="B99" s="673"/>
      <c r="C99" s="673"/>
      <c r="D99" s="823"/>
      <c r="E99" s="841" t="str">
        <f>IF( 報告書入力!$AG$216&lt;5,"・","")</f>
        <v/>
      </c>
      <c r="F99" s="834" t="str">
        <f>IF( 報告書入力!$AG$216&lt;5,"P.5 ○劣化度調査票参照","")</f>
        <v/>
      </c>
      <c r="G99" s="834"/>
      <c r="H99" s="834"/>
      <c r="I99" s="834"/>
      <c r="J99" s="834"/>
      <c r="K99" s="834"/>
      <c r="L99" s="834"/>
      <c r="M99" s="834"/>
      <c r="N99" s="834"/>
      <c r="O99" s="834"/>
      <c r="P99" s="834"/>
      <c r="Q99" s="834"/>
      <c r="R99" s="834"/>
      <c r="S99" s="834"/>
      <c r="T99" s="834"/>
      <c r="U99" s="834"/>
      <c r="V99" s="834"/>
      <c r="W99" s="834"/>
      <c r="X99" s="834"/>
      <c r="Y99" s="834"/>
      <c r="Z99" s="834"/>
      <c r="AA99" s="834"/>
      <c r="AB99" s="834"/>
      <c r="AC99" s="845"/>
    </row>
    <row r="100" spans="1:31" ht="17.25" customHeight="1" x14ac:dyDescent="0.4">
      <c r="A100" s="824"/>
      <c r="B100" s="825"/>
      <c r="C100" s="825"/>
      <c r="D100" s="826"/>
      <c r="E100" s="833"/>
      <c r="F100" s="854"/>
      <c r="G100" s="854"/>
      <c r="H100" s="854"/>
      <c r="I100" s="854"/>
      <c r="J100" s="854"/>
      <c r="K100" s="854"/>
      <c r="L100" s="854"/>
      <c r="M100" s="854"/>
      <c r="N100" s="854"/>
      <c r="O100" s="854"/>
      <c r="P100" s="854"/>
      <c r="Q100" s="854"/>
      <c r="R100" s="854"/>
      <c r="S100" s="854"/>
      <c r="T100" s="854"/>
      <c r="U100" s="854"/>
      <c r="V100" s="854"/>
      <c r="W100" s="854"/>
      <c r="X100" s="854"/>
      <c r="Y100" s="854"/>
      <c r="Z100" s="854"/>
      <c r="AA100" s="854"/>
      <c r="AB100" s="854"/>
      <c r="AC100" s="855"/>
      <c r="AE100" s="357" t="str">
        <f>IF( 報告書入力!$AG$216&lt;5,"・","")</f>
        <v/>
      </c>
    </row>
    <row r="101" spans="1:31" ht="17.25" customHeight="1" x14ac:dyDescent="0.4">
      <c r="A101" s="822" t="s">
        <v>461</v>
      </c>
      <c r="B101" s="673"/>
      <c r="C101" s="673"/>
      <c r="D101" s="823"/>
      <c r="E101" s="358" t="s">
        <v>812</v>
      </c>
      <c r="F101" s="847" t="s">
        <v>813</v>
      </c>
      <c r="G101" s="848"/>
      <c r="H101" s="848"/>
      <c r="I101" s="848"/>
      <c r="J101" s="848"/>
      <c r="K101" s="848"/>
      <c r="L101" s="848"/>
      <c r="M101" s="848"/>
      <c r="N101" s="848"/>
      <c r="O101" s="848"/>
      <c r="P101" s="848"/>
      <c r="Q101" s="848"/>
      <c r="R101" s="848"/>
      <c r="S101" s="848"/>
      <c r="T101" s="848"/>
      <c r="U101" s="848"/>
      <c r="V101" s="848"/>
      <c r="W101" s="848"/>
      <c r="X101" s="848"/>
      <c r="Y101" s="848"/>
      <c r="Z101" s="848"/>
      <c r="AA101" s="848"/>
      <c r="AB101" s="848"/>
      <c r="AC101" s="849"/>
      <c r="AE101" s="357" t="str">
        <f>IF( 報告書入力!$C$172,"・","")</f>
        <v/>
      </c>
    </row>
    <row r="102" spans="1:31" ht="17.25" customHeight="1" x14ac:dyDescent="0.4">
      <c r="A102" s="822"/>
      <c r="B102" s="673"/>
      <c r="C102" s="673"/>
      <c r="D102" s="823"/>
      <c r="E102" s="850" t="str">
        <f>IF( 報告書入力!C172="","","・")</f>
        <v/>
      </c>
      <c r="F102" s="856">
        <f>報告書入力!C172</f>
        <v>0</v>
      </c>
      <c r="G102" s="856"/>
      <c r="H102" s="856"/>
      <c r="I102" s="856"/>
      <c r="J102" s="856"/>
      <c r="K102" s="856"/>
      <c r="L102" s="856"/>
      <c r="M102" s="856"/>
      <c r="N102" s="856"/>
      <c r="O102" s="856"/>
      <c r="P102" s="856"/>
      <c r="Q102" s="856"/>
      <c r="R102" s="856"/>
      <c r="S102" s="856"/>
      <c r="T102" s="856"/>
      <c r="U102" s="856"/>
      <c r="V102" s="856"/>
      <c r="W102" s="856"/>
      <c r="X102" s="856"/>
      <c r="Y102" s="856"/>
      <c r="Z102" s="856"/>
      <c r="AA102" s="856"/>
      <c r="AB102" s="856"/>
      <c r="AC102" s="857"/>
    </row>
    <row r="103" spans="1:31" ht="17.25" customHeight="1" x14ac:dyDescent="0.4">
      <c r="A103" s="822"/>
      <c r="B103" s="673"/>
      <c r="C103" s="673"/>
      <c r="D103" s="823"/>
      <c r="E103" s="850"/>
      <c r="F103" s="856"/>
      <c r="G103" s="856"/>
      <c r="H103" s="856"/>
      <c r="I103" s="856"/>
      <c r="J103" s="856"/>
      <c r="K103" s="856"/>
      <c r="L103" s="856"/>
      <c r="M103" s="856"/>
      <c r="N103" s="856"/>
      <c r="O103" s="856"/>
      <c r="P103" s="856"/>
      <c r="Q103" s="856"/>
      <c r="R103" s="856"/>
      <c r="S103" s="856"/>
      <c r="T103" s="856"/>
      <c r="U103" s="856"/>
      <c r="V103" s="856"/>
      <c r="W103" s="856"/>
      <c r="X103" s="856"/>
      <c r="Y103" s="856"/>
      <c r="Z103" s="856"/>
      <c r="AA103" s="856"/>
      <c r="AB103" s="856"/>
      <c r="AC103" s="857"/>
    </row>
    <row r="104" spans="1:31" ht="17.25" customHeight="1" x14ac:dyDescent="0.4">
      <c r="A104" s="822"/>
      <c r="B104" s="673"/>
      <c r="C104" s="673"/>
      <c r="D104" s="823"/>
      <c r="E104" s="850" t="str">
        <f>IF( 報告書入力!C173="","","・")</f>
        <v/>
      </c>
      <c r="F104" s="834" t="str">
        <f>報告書入力!C173</f>
        <v/>
      </c>
      <c r="G104" s="846"/>
      <c r="H104" s="846"/>
      <c r="I104" s="846"/>
      <c r="J104" s="846"/>
      <c r="K104" s="846"/>
      <c r="L104" s="846"/>
      <c r="M104" s="846"/>
      <c r="N104" s="846"/>
      <c r="O104" s="846"/>
      <c r="P104" s="846"/>
      <c r="Q104" s="846"/>
      <c r="R104" s="846"/>
      <c r="S104" s="846"/>
      <c r="T104" s="846"/>
      <c r="U104" s="846"/>
      <c r="V104" s="846"/>
      <c r="W104" s="846"/>
      <c r="X104" s="846"/>
      <c r="Y104" s="846"/>
      <c r="Z104" s="846"/>
      <c r="AA104" s="846"/>
      <c r="AB104" s="846"/>
      <c r="AC104" s="801"/>
    </row>
    <row r="105" spans="1:31" ht="17.25" customHeight="1" x14ac:dyDescent="0.4">
      <c r="A105" s="827"/>
      <c r="B105" s="828"/>
      <c r="C105" s="828"/>
      <c r="D105" s="829"/>
      <c r="E105" s="851"/>
      <c r="F105" s="852"/>
      <c r="G105" s="852"/>
      <c r="H105" s="852"/>
      <c r="I105" s="852"/>
      <c r="J105" s="852"/>
      <c r="K105" s="852"/>
      <c r="L105" s="852"/>
      <c r="M105" s="852"/>
      <c r="N105" s="852"/>
      <c r="O105" s="852"/>
      <c r="P105" s="852"/>
      <c r="Q105" s="852"/>
      <c r="R105" s="852"/>
      <c r="S105" s="852"/>
      <c r="T105" s="852"/>
      <c r="U105" s="852"/>
      <c r="V105" s="852"/>
      <c r="W105" s="852"/>
      <c r="X105" s="852"/>
      <c r="Y105" s="852"/>
      <c r="Z105" s="852"/>
      <c r="AA105" s="852"/>
      <c r="AB105" s="852"/>
      <c r="AC105" s="853"/>
    </row>
    <row r="106" spans="1:31" ht="12" customHeight="1" x14ac:dyDescent="0.15">
      <c r="A106" s="306" t="str">
        <f xml:space="preserve"> 報告書入力!C1</f>
        <v>ver.5.1.1</v>
      </c>
      <c r="B106" s="307"/>
      <c r="C106" s="307"/>
      <c r="D106" s="307"/>
      <c r="E106" s="307"/>
      <c r="F106" s="307"/>
      <c r="G106" s="307"/>
      <c r="H106" s="307"/>
      <c r="I106" s="307"/>
      <c r="J106" s="307"/>
      <c r="K106" s="307"/>
      <c r="L106" s="307"/>
      <c r="M106" s="307"/>
      <c r="N106" s="307"/>
      <c r="O106" s="305"/>
      <c r="P106" s="305"/>
      <c r="Q106" s="305"/>
      <c r="R106" s="305"/>
      <c r="S106" s="305"/>
      <c r="T106" s="305"/>
      <c r="U106" s="305"/>
      <c r="V106" s="305"/>
      <c r="W106" s="305"/>
      <c r="X106" s="305"/>
      <c r="Y106" s="305"/>
      <c r="Z106" s="305"/>
      <c r="AA106" s="305"/>
      <c r="AB106" s="305"/>
    </row>
    <row r="107" spans="1:31" ht="3.75" customHeight="1" x14ac:dyDescent="0.4">
      <c r="B107" s="307"/>
      <c r="C107" s="307"/>
      <c r="D107" s="307"/>
      <c r="E107" s="308"/>
      <c r="F107" s="308"/>
      <c r="G107" s="308"/>
      <c r="H107" s="308"/>
      <c r="I107" s="308"/>
      <c r="J107" s="308"/>
      <c r="K107" s="308"/>
      <c r="L107" s="308"/>
      <c r="M107" s="308"/>
      <c r="N107" s="308"/>
      <c r="O107" s="309"/>
      <c r="P107" s="309"/>
      <c r="Q107" s="309"/>
      <c r="R107" s="309"/>
      <c r="S107" s="309"/>
      <c r="T107" s="309"/>
      <c r="U107" s="309"/>
      <c r="V107" s="309"/>
      <c r="W107" s="309"/>
      <c r="X107" s="310"/>
      <c r="Y107" s="310"/>
      <c r="Z107" s="310"/>
      <c r="AA107" s="310"/>
      <c r="AB107" s="310"/>
      <c r="AC107" s="331"/>
    </row>
    <row r="108" spans="1:31" ht="17.25" customHeight="1" x14ac:dyDescent="0.4">
      <c r="A108" s="332"/>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521">
        <f>X53</f>
        <v>0</v>
      </c>
      <c r="Y108" s="522"/>
      <c r="Z108" s="522"/>
      <c r="AA108" s="522"/>
      <c r="AB108" s="523" t="s">
        <v>841</v>
      </c>
      <c r="AC108" s="524"/>
    </row>
    <row r="109" spans="1:31" ht="17.25" customHeight="1" x14ac:dyDescent="0.4">
      <c r="A109" s="755" t="s">
        <v>730</v>
      </c>
      <c r="B109" s="559"/>
      <c r="C109" s="559"/>
      <c r="D109" s="559"/>
      <c r="E109" s="559"/>
      <c r="F109" s="559"/>
      <c r="G109" s="559"/>
      <c r="H109" s="559"/>
      <c r="I109" s="559"/>
      <c r="J109" s="559"/>
      <c r="K109" s="559"/>
      <c r="L109" s="559"/>
      <c r="M109" s="559"/>
      <c r="N109" s="559"/>
      <c r="O109" s="756"/>
      <c r="P109" s="757"/>
      <c r="Q109" s="757"/>
      <c r="R109" s="757"/>
      <c r="S109" s="757"/>
      <c r="T109" s="757"/>
      <c r="U109" s="757"/>
      <c r="V109" s="757"/>
      <c r="W109" s="757"/>
      <c r="X109" s="757"/>
      <c r="Y109" s="757"/>
      <c r="Z109" s="757"/>
      <c r="AA109" s="757"/>
      <c r="AB109" s="757"/>
      <c r="AC109" s="757"/>
    </row>
    <row r="110" spans="1:31" ht="17.25" customHeight="1" x14ac:dyDescent="0.4">
      <c r="A110" s="559"/>
      <c r="B110" s="559"/>
      <c r="C110" s="559"/>
      <c r="D110" s="559"/>
      <c r="E110" s="559"/>
      <c r="F110" s="559"/>
      <c r="G110" s="559"/>
      <c r="H110" s="559"/>
      <c r="I110" s="559"/>
      <c r="J110" s="559"/>
      <c r="K110" s="559"/>
      <c r="L110" s="559"/>
      <c r="M110" s="559"/>
      <c r="N110" s="559"/>
      <c r="O110" s="757"/>
      <c r="P110" s="757"/>
      <c r="Q110" s="757"/>
      <c r="R110" s="757"/>
      <c r="S110" s="757"/>
      <c r="T110" s="757"/>
      <c r="U110" s="757"/>
      <c r="V110" s="757"/>
      <c r="W110" s="757"/>
      <c r="X110" s="757"/>
      <c r="Y110" s="757"/>
      <c r="Z110" s="757"/>
      <c r="AA110" s="757"/>
      <c r="AB110" s="757"/>
      <c r="AC110" s="757"/>
    </row>
    <row r="111" spans="1:31" ht="17.25" customHeight="1" thickBot="1" x14ac:dyDescent="0.45">
      <c r="A111" s="303"/>
      <c r="B111" s="303"/>
      <c r="C111" s="303"/>
      <c r="D111" s="303"/>
      <c r="E111" s="303"/>
      <c r="F111" s="303"/>
      <c r="G111" s="303"/>
      <c r="H111" s="303"/>
      <c r="I111" s="303"/>
      <c r="J111" s="303"/>
      <c r="K111" s="303"/>
      <c r="L111" s="303"/>
      <c r="M111" s="303"/>
      <c r="N111" s="303"/>
      <c r="O111" s="333"/>
      <c r="P111" s="333"/>
      <c r="Q111" s="333"/>
      <c r="R111" s="333"/>
      <c r="S111" s="333"/>
      <c r="T111" s="333"/>
      <c r="U111" s="333"/>
      <c r="V111" s="333"/>
      <c r="W111" s="333"/>
      <c r="X111" s="333"/>
      <c r="Y111" s="333"/>
      <c r="Z111" s="333"/>
      <c r="AA111" s="333"/>
      <c r="AB111" s="333"/>
      <c r="AC111" s="333"/>
    </row>
    <row r="112" spans="1:31" ht="17.25" customHeight="1" thickTop="1" x14ac:dyDescent="0.4">
      <c r="A112" s="758" t="s">
        <v>731</v>
      </c>
      <c r="B112" s="759"/>
      <c r="C112" s="759"/>
      <c r="D112" s="759"/>
      <c r="E112" s="759"/>
      <c r="F112" s="759"/>
      <c r="G112" s="559"/>
      <c r="H112" s="559"/>
      <c r="I112" s="764" t="s">
        <v>875</v>
      </c>
      <c r="J112" s="765"/>
      <c r="K112" s="765"/>
      <c r="L112" s="765"/>
      <c r="M112" s="765"/>
      <c r="N112" s="765"/>
      <c r="O112" s="768" t="str">
        <f>報告書入力!BD48</f>
        <v>-</v>
      </c>
      <c r="P112" s="768"/>
      <c r="Q112" s="768"/>
      <c r="R112" s="768"/>
      <c r="S112" s="760" t="s">
        <v>876</v>
      </c>
      <c r="T112" s="760"/>
      <c r="U112" s="760"/>
      <c r="V112" s="761"/>
      <c r="W112" s="361"/>
      <c r="X112" s="361"/>
      <c r="Y112" s="361"/>
      <c r="Z112" s="361"/>
      <c r="AA112" s="301"/>
      <c r="AB112" s="301"/>
      <c r="AC112" s="301"/>
    </row>
    <row r="113" spans="1:34" ht="17.25" customHeight="1" thickBot="1" x14ac:dyDescent="0.45">
      <c r="A113" s="758"/>
      <c r="B113" s="759"/>
      <c r="C113" s="759"/>
      <c r="D113" s="759"/>
      <c r="E113" s="759"/>
      <c r="F113" s="759"/>
      <c r="G113" s="559"/>
      <c r="H113" s="559"/>
      <c r="I113" s="766"/>
      <c r="J113" s="767"/>
      <c r="K113" s="767"/>
      <c r="L113" s="767"/>
      <c r="M113" s="767"/>
      <c r="N113" s="767"/>
      <c r="O113" s="769"/>
      <c r="P113" s="769"/>
      <c r="Q113" s="769"/>
      <c r="R113" s="769"/>
      <c r="S113" s="762"/>
      <c r="T113" s="762"/>
      <c r="U113" s="762"/>
      <c r="V113" s="763"/>
      <c r="W113" s="360" t="s">
        <v>842</v>
      </c>
      <c r="X113" s="361"/>
      <c r="Y113" s="361"/>
      <c r="Z113" s="361"/>
      <c r="AA113" s="301"/>
      <c r="AB113" s="301"/>
      <c r="AC113" s="301"/>
    </row>
    <row r="114" spans="1:34" ht="3.75" customHeight="1" thickTop="1" x14ac:dyDescent="0.4">
      <c r="A114" s="334"/>
      <c r="B114" s="335"/>
      <c r="C114" s="335"/>
      <c r="D114" s="335"/>
      <c r="E114" s="335"/>
      <c r="F114" s="335"/>
      <c r="G114" s="303"/>
      <c r="H114" s="303"/>
      <c r="I114" s="254"/>
      <c r="J114" s="254"/>
      <c r="K114" s="304"/>
      <c r="L114" s="304"/>
      <c r="M114" s="304"/>
      <c r="N114" s="304"/>
      <c r="O114" s="304"/>
      <c r="P114" s="304"/>
      <c r="Q114" s="304"/>
      <c r="R114" s="304"/>
      <c r="S114" s="304"/>
      <c r="T114" s="304"/>
      <c r="U114" s="304"/>
      <c r="V114" s="304"/>
      <c r="W114" s="361"/>
      <c r="X114" s="361"/>
      <c r="Y114" s="361"/>
      <c r="Z114" s="361"/>
      <c r="AA114" s="301"/>
      <c r="AB114" s="301"/>
      <c r="AC114" s="301"/>
    </row>
    <row r="115" spans="1:34" ht="71.25" customHeight="1" x14ac:dyDescent="0.4">
      <c r="A115" s="335"/>
      <c r="B115" s="336" t="str">
        <f xml:space="preserve"> 報告書入力!AD224</f>
        <v xml:space="preserve"> </v>
      </c>
      <c r="C115" s="670" t="str">
        <f>報告書入力!AE224</f>
        <v xml:space="preserve"> </v>
      </c>
      <c r="D115" s="670"/>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row>
    <row r="116" spans="1:34" ht="17.25" customHeight="1" x14ac:dyDescent="0.4">
      <c r="A116" s="382"/>
      <c r="B116" s="336"/>
      <c r="C116" s="393"/>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row>
    <row r="117" spans="1:34" ht="17.25" customHeight="1" x14ac:dyDescent="0.4">
      <c r="A117" s="300" t="s">
        <v>732</v>
      </c>
      <c r="B117" s="332"/>
      <c r="C117" s="332"/>
      <c r="D117" s="332"/>
      <c r="E117" s="332"/>
      <c r="F117" s="332"/>
      <c r="G117" s="332"/>
      <c r="H117" s="332"/>
      <c r="I117" s="332"/>
      <c r="J117" s="337"/>
      <c r="K117" s="337"/>
      <c r="L117" s="337"/>
      <c r="M117" s="337"/>
      <c r="N117" s="337"/>
      <c r="O117" s="337"/>
    </row>
    <row r="118" spans="1:34" ht="17.25" customHeight="1" x14ac:dyDescent="0.4">
      <c r="A118" s="736" t="s">
        <v>738</v>
      </c>
      <c r="B118" s="737"/>
      <c r="C118" s="737"/>
      <c r="D118" s="737"/>
      <c r="E118" s="738"/>
      <c r="F118" s="796" t="str">
        <f xml:space="preserve"> 報告書入力!AD237</f>
        <v xml:space="preserve"> </v>
      </c>
      <c r="G118" s="797"/>
      <c r="H118" s="797"/>
      <c r="I118" s="797"/>
      <c r="J118" s="797"/>
      <c r="K118" s="797"/>
      <c r="L118" s="797"/>
      <c r="M118" s="797"/>
      <c r="N118" s="797"/>
      <c r="O118" s="797"/>
      <c r="P118" s="797"/>
      <c r="Q118" s="797"/>
      <c r="R118" s="797"/>
      <c r="S118" s="797"/>
      <c r="T118" s="797"/>
      <c r="U118" s="797"/>
      <c r="V118" s="797"/>
      <c r="W118" s="797"/>
      <c r="X118" s="797"/>
      <c r="Y118" s="797"/>
      <c r="Z118" s="797"/>
      <c r="AA118" s="797"/>
      <c r="AB118" s="797"/>
      <c r="AC118" s="798"/>
    </row>
    <row r="119" spans="1:34" ht="17.25" customHeight="1" x14ac:dyDescent="0.4">
      <c r="A119" s="736"/>
      <c r="B119" s="737"/>
      <c r="C119" s="737"/>
      <c r="D119" s="737"/>
      <c r="E119" s="738"/>
      <c r="F119" s="799" t="s">
        <v>850</v>
      </c>
      <c r="G119" s="800"/>
      <c r="H119" s="800"/>
      <c r="I119" s="800"/>
      <c r="J119" s="800"/>
      <c r="K119" s="800"/>
      <c r="L119" s="800"/>
      <c r="M119" s="800"/>
      <c r="N119" s="800"/>
      <c r="O119" s="800"/>
      <c r="P119" s="800"/>
      <c r="Q119" s="800"/>
      <c r="R119" s="800"/>
      <c r="S119" s="800"/>
      <c r="T119" s="800"/>
      <c r="U119" s="800"/>
      <c r="V119" s="800"/>
      <c r="W119" s="800"/>
      <c r="X119" s="800"/>
      <c r="Y119" s="800"/>
      <c r="Z119" s="800"/>
      <c r="AA119" s="800"/>
      <c r="AB119" s="800"/>
      <c r="AC119" s="801"/>
    </row>
    <row r="120" spans="1:34" ht="17.25" customHeight="1" x14ac:dyDescent="0.4">
      <c r="A120" s="736"/>
      <c r="B120" s="737"/>
      <c r="C120" s="737"/>
      <c r="D120" s="737"/>
      <c r="E120" s="738"/>
      <c r="F120" s="802"/>
      <c r="G120" s="800"/>
      <c r="H120" s="800"/>
      <c r="I120" s="800"/>
      <c r="J120" s="800"/>
      <c r="K120" s="800"/>
      <c r="L120" s="800"/>
      <c r="M120" s="800"/>
      <c r="N120" s="800"/>
      <c r="O120" s="800"/>
      <c r="P120" s="800"/>
      <c r="Q120" s="800"/>
      <c r="R120" s="800"/>
      <c r="S120" s="800"/>
      <c r="T120" s="800"/>
      <c r="U120" s="800"/>
      <c r="V120" s="800"/>
      <c r="W120" s="800"/>
      <c r="X120" s="800"/>
      <c r="Y120" s="800"/>
      <c r="Z120" s="800"/>
      <c r="AA120" s="800"/>
      <c r="AB120" s="800"/>
      <c r="AC120" s="801"/>
    </row>
    <row r="121" spans="1:34" ht="17.25" customHeight="1" x14ac:dyDescent="0.15">
      <c r="A121" s="736"/>
      <c r="B121" s="737"/>
      <c r="C121" s="737"/>
      <c r="D121" s="737"/>
      <c r="E121" s="738"/>
      <c r="F121" s="338"/>
      <c r="G121" s="803" t="s">
        <v>851</v>
      </c>
      <c r="H121" s="804"/>
      <c r="I121" s="804"/>
      <c r="J121" s="804"/>
      <c r="K121" s="544"/>
      <c r="L121" s="805"/>
      <c r="M121" s="803" t="s">
        <v>852</v>
      </c>
      <c r="N121" s="804"/>
      <c r="O121" s="804"/>
      <c r="P121" s="804"/>
      <c r="Q121" s="544"/>
      <c r="R121" s="805"/>
      <c r="S121" s="807" t="s">
        <v>853</v>
      </c>
      <c r="T121" s="808"/>
      <c r="U121" s="808"/>
      <c r="V121" s="808"/>
      <c r="W121" s="544"/>
      <c r="X121" s="805"/>
      <c r="Y121" s="302"/>
      <c r="Z121" s="302"/>
      <c r="AA121" s="302"/>
      <c r="AB121" s="302"/>
      <c r="AC121" s="339"/>
    </row>
    <row r="122" spans="1:34" ht="17.25" customHeight="1" x14ac:dyDescent="0.4">
      <c r="A122" s="736"/>
      <c r="B122" s="737"/>
      <c r="C122" s="737"/>
      <c r="D122" s="737"/>
      <c r="E122" s="738"/>
      <c r="F122" s="338"/>
      <c r="G122" s="809" t="s">
        <v>854</v>
      </c>
      <c r="H122" s="810"/>
      <c r="I122" s="810"/>
      <c r="J122" s="810"/>
      <c r="K122" s="811"/>
      <c r="L122" s="806"/>
      <c r="M122" s="780" t="str">
        <f xml:space="preserve"> 報告書入力!AE241</f>
        <v>自治体の改修設計助成制度等を利用できる場合があります</v>
      </c>
      <c r="N122" s="781"/>
      <c r="O122" s="781"/>
      <c r="P122" s="781"/>
      <c r="Q122" s="782"/>
      <c r="R122" s="806"/>
      <c r="S122" s="787" t="str">
        <f xml:space="preserve"> 報告書入力!AE237</f>
        <v>自治体の耐震改修助成制度等を利用できる場合があります</v>
      </c>
      <c r="T122" s="788"/>
      <c r="U122" s="788"/>
      <c r="V122" s="788"/>
      <c r="W122" s="789"/>
      <c r="X122" s="806"/>
      <c r="Y122" s="301"/>
      <c r="Z122" s="301"/>
      <c r="AA122" s="301"/>
      <c r="AB122" s="301"/>
      <c r="AC122" s="340"/>
    </row>
    <row r="123" spans="1:34" ht="17.25" customHeight="1" x14ac:dyDescent="0.4">
      <c r="A123" s="736"/>
      <c r="B123" s="737"/>
      <c r="C123" s="737"/>
      <c r="D123" s="737"/>
      <c r="E123" s="738"/>
      <c r="F123" s="338"/>
      <c r="G123" s="812"/>
      <c r="H123" s="810"/>
      <c r="I123" s="810"/>
      <c r="J123" s="810"/>
      <c r="K123" s="811"/>
      <c r="L123" s="794"/>
      <c r="M123" s="783"/>
      <c r="N123" s="781"/>
      <c r="O123" s="781"/>
      <c r="P123" s="781"/>
      <c r="Q123" s="782"/>
      <c r="R123" s="794"/>
      <c r="S123" s="790"/>
      <c r="T123" s="788"/>
      <c r="U123" s="788"/>
      <c r="V123" s="788"/>
      <c r="W123" s="789"/>
      <c r="X123" s="794"/>
      <c r="Y123" s="301"/>
      <c r="Z123" s="301"/>
      <c r="AA123" s="301"/>
      <c r="AB123" s="301"/>
      <c r="AC123" s="340"/>
    </row>
    <row r="124" spans="1:34" ht="17.25" customHeight="1" x14ac:dyDescent="0.4">
      <c r="A124" s="736"/>
      <c r="B124" s="737"/>
      <c r="C124" s="737"/>
      <c r="D124" s="737"/>
      <c r="E124" s="738"/>
      <c r="F124" s="338"/>
      <c r="G124" s="813"/>
      <c r="H124" s="814"/>
      <c r="I124" s="814"/>
      <c r="J124" s="814"/>
      <c r="K124" s="606"/>
      <c r="L124" s="795"/>
      <c r="M124" s="784"/>
      <c r="N124" s="785"/>
      <c r="O124" s="785"/>
      <c r="P124" s="785"/>
      <c r="Q124" s="786"/>
      <c r="R124" s="795"/>
      <c r="S124" s="791"/>
      <c r="T124" s="792"/>
      <c r="U124" s="792"/>
      <c r="V124" s="792"/>
      <c r="W124" s="793"/>
      <c r="X124" s="795"/>
      <c r="Y124" s="301"/>
      <c r="Z124" s="301"/>
      <c r="AA124" s="301"/>
      <c r="AB124" s="301"/>
      <c r="AC124" s="340"/>
    </row>
    <row r="125" spans="1:34" ht="6" customHeight="1" x14ac:dyDescent="0.4">
      <c r="A125" s="739"/>
      <c r="B125" s="737"/>
      <c r="C125" s="737"/>
      <c r="D125" s="737"/>
      <c r="E125" s="738"/>
      <c r="F125" s="338"/>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40"/>
    </row>
    <row r="126" spans="1:34" ht="17.25" customHeight="1" x14ac:dyDescent="0.4">
      <c r="A126" s="736" t="s">
        <v>733</v>
      </c>
      <c r="B126" s="737"/>
      <c r="C126" s="737"/>
      <c r="D126" s="737"/>
      <c r="E126" s="738"/>
      <c r="F126" s="714" t="s">
        <v>843</v>
      </c>
      <c r="G126" s="715"/>
      <c r="H126" s="740"/>
      <c r="I126" s="740"/>
      <c r="J126" s="740"/>
      <c r="K126" s="740"/>
      <c r="L126" s="740"/>
      <c r="M126" s="740"/>
      <c r="N126" s="740"/>
      <c r="O126" s="740"/>
      <c r="P126" s="740"/>
      <c r="Q126" s="740"/>
      <c r="R126" s="740"/>
      <c r="S126" s="740"/>
      <c r="T126" s="740"/>
      <c r="U126" s="740"/>
      <c r="V126" s="740"/>
      <c r="W126" s="740"/>
      <c r="X126" s="740"/>
      <c r="Y126" s="740"/>
      <c r="Z126" s="740"/>
      <c r="AA126" s="740"/>
      <c r="AB126" s="740"/>
      <c r="AC126" s="741"/>
    </row>
    <row r="127" spans="1:34" ht="17.25" customHeight="1" x14ac:dyDescent="0.4">
      <c r="A127" s="739"/>
      <c r="B127" s="737"/>
      <c r="C127" s="737"/>
      <c r="D127" s="737"/>
      <c r="E127" s="738"/>
      <c r="F127" s="742"/>
      <c r="G127" s="709"/>
      <c r="H127" s="709"/>
      <c r="I127" s="709"/>
      <c r="J127" s="709"/>
      <c r="K127" s="709"/>
      <c r="L127" s="709"/>
      <c r="M127" s="709"/>
      <c r="N127" s="709"/>
      <c r="O127" s="709"/>
      <c r="P127" s="709"/>
      <c r="Q127" s="709"/>
      <c r="R127" s="709"/>
      <c r="S127" s="709"/>
      <c r="T127" s="709"/>
      <c r="U127" s="709"/>
      <c r="V127" s="709"/>
      <c r="W127" s="709"/>
      <c r="X127" s="709"/>
      <c r="Y127" s="709"/>
      <c r="Z127" s="709"/>
      <c r="AA127" s="709"/>
      <c r="AB127" s="709"/>
      <c r="AC127" s="710"/>
      <c r="AG127" s="341"/>
      <c r="AH127" s="303"/>
    </row>
    <row r="128" spans="1:34" ht="24.75" customHeight="1" x14ac:dyDescent="0.4">
      <c r="A128" s="685" t="s">
        <v>734</v>
      </c>
      <c r="B128" s="743"/>
      <c r="C128" s="743"/>
      <c r="D128" s="743"/>
      <c r="E128" s="744"/>
      <c r="F128" s="770" t="s">
        <v>735</v>
      </c>
      <c r="G128" s="592"/>
      <c r="H128" s="592"/>
      <c r="I128" s="771" t="s">
        <v>844</v>
      </c>
      <c r="J128" s="592"/>
      <c r="K128" s="771" t="s">
        <v>845</v>
      </c>
      <c r="L128" s="592"/>
      <c r="M128" s="772" t="s">
        <v>736</v>
      </c>
      <c r="N128" s="773"/>
      <c r="O128" s="774"/>
      <c r="P128" s="775" t="str">
        <f>IF( 報告書入力!$C$12= 報告書入力!$AE$8,"枚数",IF( 報告書入力!$C$12= 報告書入力!$AE$9,"箇所数",""))</f>
        <v/>
      </c>
      <c r="Q128" s="776"/>
      <c r="R128" s="776"/>
      <c r="S128" s="777"/>
      <c r="T128" s="771" t="s">
        <v>737</v>
      </c>
      <c r="U128" s="778"/>
      <c r="V128" s="778"/>
      <c r="W128" s="778"/>
      <c r="X128" s="778"/>
      <c r="Y128" s="778"/>
      <c r="Z128" s="778"/>
      <c r="AA128" s="778"/>
      <c r="AB128" s="778"/>
      <c r="AC128" s="779"/>
      <c r="AF128" s="342"/>
      <c r="AG128" s="342"/>
      <c r="AH128" s="343"/>
    </row>
    <row r="129" spans="1:34" ht="17.25" customHeight="1" x14ac:dyDescent="0.4">
      <c r="A129" s="745"/>
      <c r="B129" s="746"/>
      <c r="C129" s="746"/>
      <c r="D129" s="746"/>
      <c r="E129" s="747"/>
      <c r="F129" s="815" t="str">
        <f>IF(報告書入力!$C$12= 報告書入力!$AE$8, 報告書入力!AO170,IF( 報告書入力!$C$12= 報告書入力!$AE$9, 報告書入力!AQ170,""))</f>
        <v/>
      </c>
      <c r="G129" s="816"/>
      <c r="H129" s="816"/>
      <c r="I129" s="678" t="s">
        <v>814</v>
      </c>
      <c r="J129" s="679"/>
      <c r="K129" s="682" t="s">
        <v>846</v>
      </c>
      <c r="L129" s="683"/>
      <c r="M129" s="750">
        <f xml:space="preserve"> 報告書入力!D147</f>
        <v>0</v>
      </c>
      <c r="N129" s="751"/>
      <c r="O129" s="752"/>
      <c r="P129" s="753" t="str">
        <f>IF( 報告書入力!$C$12= 報告書入力!$AE$8, 報告書入力!AO166,IF( 報告書入力!$C$12= 報告書入力!$AE$9, 報告書入力!AQ166,""))</f>
        <v/>
      </c>
      <c r="Q129" s="754"/>
      <c r="R129" s="730" t="str">
        <f>IF( 報告書入力!$C$12= 報告書入力!$AE$8,"枚程度",IF( 報告書入力!$C$12= 報告書入力!$AE$9,"箇所程度",""))</f>
        <v/>
      </c>
      <c r="S129" s="731"/>
      <c r="T129" s="531" t="str">
        <f xml:space="preserve"> 報告書入力!$AR$166</f>
        <v/>
      </c>
      <c r="U129" s="611"/>
      <c r="V129" s="611"/>
      <c r="W129" s="611"/>
      <c r="X129" s="611"/>
      <c r="Y129" s="611"/>
      <c r="Z129" s="611"/>
      <c r="AA129" s="611"/>
      <c r="AB129" s="611"/>
      <c r="AC129" s="732"/>
      <c r="AH129" s="303"/>
    </row>
    <row r="130" spans="1:34" ht="17.25" customHeight="1" x14ac:dyDescent="0.4">
      <c r="A130" s="745"/>
      <c r="B130" s="746"/>
      <c r="C130" s="746"/>
      <c r="D130" s="746"/>
      <c r="E130" s="747"/>
      <c r="F130" s="817"/>
      <c r="G130" s="818"/>
      <c r="H130" s="818"/>
      <c r="I130" s="680"/>
      <c r="J130" s="681"/>
      <c r="K130" s="682" t="s">
        <v>847</v>
      </c>
      <c r="L130" s="683"/>
      <c r="M130" s="750">
        <f xml:space="preserve"> 報告書入力!D148</f>
        <v>0</v>
      </c>
      <c r="N130" s="751"/>
      <c r="O130" s="752"/>
      <c r="P130" s="753" t="str">
        <f>IF( 報告書入力!$C$12= 報告書入力!$AE$8, 報告書入力!AO167,IF( 報告書入力!$C$12= 報告書入力!$AE$9, 報告書入力!AQ167,""))</f>
        <v/>
      </c>
      <c r="Q130" s="754"/>
      <c r="R130" s="730" t="str">
        <f>IF( 報告書入力!$C$12= 報告書入力!$AE$8,"枚程度",IF( 報告書入力!$C$12= 報告書入力!$AE$9,"箇所程度",""))</f>
        <v/>
      </c>
      <c r="S130" s="731"/>
      <c r="T130" s="531" t="str">
        <f xml:space="preserve"> 報告書入力!$AR$167</f>
        <v/>
      </c>
      <c r="U130" s="611"/>
      <c r="V130" s="611"/>
      <c r="W130" s="611"/>
      <c r="X130" s="611"/>
      <c r="Y130" s="611"/>
      <c r="Z130" s="611"/>
      <c r="AA130" s="611"/>
      <c r="AB130" s="611"/>
      <c r="AC130" s="732"/>
      <c r="AH130" s="343"/>
    </row>
    <row r="131" spans="1:34" ht="17.25" customHeight="1" x14ac:dyDescent="0.4">
      <c r="A131" s="745"/>
      <c r="B131" s="746"/>
      <c r="C131" s="746"/>
      <c r="D131" s="746"/>
      <c r="E131" s="747"/>
      <c r="F131" s="817"/>
      <c r="G131" s="818"/>
      <c r="H131" s="818"/>
      <c r="I131" s="678" t="s">
        <v>848</v>
      </c>
      <c r="J131" s="679"/>
      <c r="K131" s="682" t="s">
        <v>849</v>
      </c>
      <c r="L131" s="683"/>
      <c r="M131" s="750">
        <f xml:space="preserve"> 報告書入力!D149</f>
        <v>0</v>
      </c>
      <c r="N131" s="751"/>
      <c r="O131" s="752"/>
      <c r="P131" s="753" t="str">
        <f>IF( 報告書入力!$C$12= 報告書入力!$AE$8, 報告書入力!AO168,IF( 報告書入力!$C$12= 報告書入力!$AE$9, 報告書入力!AQ168,""))</f>
        <v/>
      </c>
      <c r="Q131" s="754"/>
      <c r="R131" s="730" t="str">
        <f>IF( 報告書入力!$C$12= 報告書入力!$AE$8,"枚程度",IF( 報告書入力!$C$12= 報告書入力!$AE$9,"箇所程度",""))</f>
        <v/>
      </c>
      <c r="S131" s="731"/>
      <c r="T131" s="531" t="str">
        <f xml:space="preserve"> 報告書入力!$AR$168</f>
        <v xml:space="preserve"> </v>
      </c>
      <c r="U131" s="611"/>
      <c r="V131" s="611"/>
      <c r="W131" s="611"/>
      <c r="X131" s="611"/>
      <c r="Y131" s="611"/>
      <c r="Z131" s="611"/>
      <c r="AA131" s="611"/>
      <c r="AB131" s="611"/>
      <c r="AC131" s="732"/>
      <c r="AH131" s="303"/>
    </row>
    <row r="132" spans="1:34" ht="17.25" customHeight="1" x14ac:dyDescent="0.4">
      <c r="A132" s="745"/>
      <c r="B132" s="746"/>
      <c r="C132" s="746"/>
      <c r="D132" s="746"/>
      <c r="E132" s="747"/>
      <c r="F132" s="733" t="str">
        <f>IF(報告書入力!$C$12=報告書入力!$AE$8,"枚程度",IF(報告書入力!$C$12=報告書入力!$AE$9,"箇所程度",""))</f>
        <v/>
      </c>
      <c r="G132" s="734"/>
      <c r="H132" s="735"/>
      <c r="I132" s="680"/>
      <c r="J132" s="681"/>
      <c r="K132" s="682" t="s">
        <v>815</v>
      </c>
      <c r="L132" s="683"/>
      <c r="M132" s="750">
        <f xml:space="preserve"> 報告書入力!D150</f>
        <v>0</v>
      </c>
      <c r="N132" s="751"/>
      <c r="O132" s="752"/>
      <c r="P132" s="753" t="str">
        <f>IF( 報告書入力!$C$12= 報告書入力!$AE$8, 報告書入力!AO169,IF( 報告書入力!$C$12= 報告書入力!$AE$9, 報告書入力!AQ169,""))</f>
        <v/>
      </c>
      <c r="Q132" s="754"/>
      <c r="R132" s="730" t="str">
        <f>IF( 報告書入力!$C$12= 報告書入力!$AE$8,"枚程度",IF( 報告書入力!$C$12= 報告書入力!$AE$9,"箇所程度",""))</f>
        <v/>
      </c>
      <c r="S132" s="731"/>
      <c r="T132" s="531" t="str">
        <f xml:space="preserve"> 報告書入力!$AR$169</f>
        <v xml:space="preserve"> </v>
      </c>
      <c r="U132" s="611"/>
      <c r="V132" s="611"/>
      <c r="W132" s="611"/>
      <c r="X132" s="611"/>
      <c r="Y132" s="611"/>
      <c r="Z132" s="611"/>
      <c r="AA132" s="611"/>
      <c r="AB132" s="611"/>
      <c r="AC132" s="732"/>
      <c r="AF132" s="301"/>
      <c r="AH132" s="343"/>
    </row>
    <row r="133" spans="1:34" ht="2.25" customHeight="1" x14ac:dyDescent="0.4">
      <c r="A133" s="745"/>
      <c r="B133" s="746"/>
      <c r="C133" s="746"/>
      <c r="D133" s="746"/>
      <c r="E133" s="747"/>
      <c r="F133" s="666"/>
      <c r="G133" s="544"/>
      <c r="H133" s="544"/>
      <c r="I133" s="544"/>
      <c r="J133" s="544"/>
      <c r="K133" s="544"/>
      <c r="L133" s="544"/>
      <c r="M133" s="544"/>
      <c r="N133" s="544"/>
      <c r="O133" s="544"/>
      <c r="P133" s="544"/>
      <c r="Q133" s="544"/>
      <c r="R133" s="544"/>
      <c r="S133" s="544"/>
      <c r="T133" s="544"/>
      <c r="U133" s="544"/>
      <c r="V133" s="544"/>
      <c r="W133" s="544"/>
      <c r="X133" s="544"/>
      <c r="Y133" s="544"/>
      <c r="Z133" s="544"/>
      <c r="AA133" s="544"/>
      <c r="AB133" s="544"/>
      <c r="AC133" s="667"/>
      <c r="AF133" s="301"/>
      <c r="AG133" s="344"/>
      <c r="AH133" s="343"/>
    </row>
    <row r="134" spans="1:34" ht="17.25" customHeight="1" x14ac:dyDescent="0.4">
      <c r="A134" s="748"/>
      <c r="B134" s="559"/>
      <c r="C134" s="559"/>
      <c r="D134" s="559"/>
      <c r="E134" s="674"/>
      <c r="F134" s="668" t="str">
        <f xml:space="preserve"> 報告書入力!AC218</f>
        <v>※
※</v>
      </c>
      <c r="G134" s="670" t="str">
        <f xml:space="preserve"> 報告書入力!AD230</f>
        <v xml:space="preserve">階別･方向別上部構造評点の最も小さい数値(表中の太文字・斜体)が建物の判定値(P.2に記載)となります。
</v>
      </c>
      <c r="H134" s="671"/>
      <c r="I134" s="671"/>
      <c r="J134" s="671"/>
      <c r="K134" s="671"/>
      <c r="L134" s="671"/>
      <c r="M134" s="671"/>
      <c r="N134" s="671"/>
      <c r="O134" s="671"/>
      <c r="P134" s="671"/>
      <c r="Q134" s="671"/>
      <c r="R134" s="671"/>
      <c r="S134" s="671"/>
      <c r="T134" s="671"/>
      <c r="U134" s="671"/>
      <c r="V134" s="671"/>
      <c r="W134" s="673"/>
      <c r="X134" s="561"/>
      <c r="Y134" s="561"/>
      <c r="Z134" s="561"/>
      <c r="AA134" s="561"/>
      <c r="AB134" s="561"/>
      <c r="AC134" s="674"/>
    </row>
    <row r="135" spans="1:34" ht="17.25" customHeight="1" x14ac:dyDescent="0.4">
      <c r="A135" s="748"/>
      <c r="B135" s="559"/>
      <c r="C135" s="559"/>
      <c r="D135" s="559"/>
      <c r="E135" s="674"/>
      <c r="F135" s="669"/>
      <c r="G135" s="672"/>
      <c r="H135" s="672"/>
      <c r="I135" s="672"/>
      <c r="J135" s="672"/>
      <c r="K135" s="672"/>
      <c r="L135" s="672"/>
      <c r="M135" s="672"/>
      <c r="N135" s="672"/>
      <c r="O135" s="672"/>
      <c r="P135" s="672"/>
      <c r="Q135" s="672"/>
      <c r="R135" s="672"/>
      <c r="S135" s="672"/>
      <c r="T135" s="672"/>
      <c r="U135" s="672"/>
      <c r="V135" s="672"/>
      <c r="W135" s="561"/>
      <c r="X135" s="561"/>
      <c r="Y135" s="561"/>
      <c r="Z135" s="561"/>
      <c r="AA135" s="561"/>
      <c r="AB135" s="561"/>
      <c r="AC135" s="674"/>
    </row>
    <row r="136" spans="1:34" ht="17.25" customHeight="1" x14ac:dyDescent="0.4">
      <c r="A136" s="748"/>
      <c r="B136" s="559"/>
      <c r="C136" s="559"/>
      <c r="D136" s="559"/>
      <c r="E136" s="674"/>
      <c r="F136" s="669"/>
      <c r="G136" s="672"/>
      <c r="H136" s="672"/>
      <c r="I136" s="672"/>
      <c r="J136" s="672"/>
      <c r="K136" s="672"/>
      <c r="L136" s="672"/>
      <c r="M136" s="672"/>
      <c r="N136" s="672"/>
      <c r="O136" s="672"/>
      <c r="P136" s="672"/>
      <c r="Q136" s="672"/>
      <c r="R136" s="672"/>
      <c r="S136" s="672"/>
      <c r="T136" s="672"/>
      <c r="U136" s="672"/>
      <c r="V136" s="672"/>
      <c r="W136" s="561"/>
      <c r="X136" s="561"/>
      <c r="Y136" s="561"/>
      <c r="Z136" s="561"/>
      <c r="AA136" s="561"/>
      <c r="AB136" s="561"/>
      <c r="AC136" s="674"/>
    </row>
    <row r="137" spans="1:34" ht="17.25" customHeight="1" x14ac:dyDescent="0.4">
      <c r="A137" s="748"/>
      <c r="B137" s="561"/>
      <c r="C137" s="561"/>
      <c r="D137" s="561"/>
      <c r="E137" s="674"/>
      <c r="F137" s="669"/>
      <c r="G137" s="671"/>
      <c r="H137" s="671"/>
      <c r="I137" s="671"/>
      <c r="J137" s="671"/>
      <c r="K137" s="671"/>
      <c r="L137" s="671"/>
      <c r="M137" s="671"/>
      <c r="N137" s="671"/>
      <c r="O137" s="671"/>
      <c r="P137" s="671"/>
      <c r="Q137" s="671"/>
      <c r="R137" s="671"/>
      <c r="S137" s="671"/>
      <c r="T137" s="671"/>
      <c r="U137" s="671"/>
      <c r="V137" s="671"/>
      <c r="W137" s="561"/>
      <c r="X137" s="561"/>
      <c r="Y137" s="561"/>
      <c r="Z137" s="561"/>
      <c r="AA137" s="561"/>
      <c r="AB137" s="561"/>
      <c r="AC137" s="674"/>
    </row>
    <row r="138" spans="1:34" ht="17.25" customHeight="1" x14ac:dyDescent="0.4">
      <c r="A138" s="749"/>
      <c r="B138" s="566"/>
      <c r="C138" s="566"/>
      <c r="D138" s="566"/>
      <c r="E138" s="675"/>
      <c r="F138" s="345" t="str">
        <f xml:space="preserve"> 報告書入力!AC222</f>
        <v/>
      </c>
      <c r="G138" s="676" t="str">
        <f xml:space="preserve"> 報告書入力!AD234</f>
        <v/>
      </c>
      <c r="H138" s="677"/>
      <c r="I138" s="677"/>
      <c r="J138" s="677"/>
      <c r="K138" s="677"/>
      <c r="L138" s="677"/>
      <c r="M138" s="677"/>
      <c r="N138" s="677"/>
      <c r="O138" s="677"/>
      <c r="P138" s="677"/>
      <c r="Q138" s="677"/>
      <c r="R138" s="677"/>
      <c r="S138" s="677"/>
      <c r="T138" s="677"/>
      <c r="U138" s="677"/>
      <c r="V138" s="677"/>
      <c r="W138" s="566"/>
      <c r="X138" s="566"/>
      <c r="Y138" s="566"/>
      <c r="Z138" s="566"/>
      <c r="AA138" s="566"/>
      <c r="AB138" s="566"/>
      <c r="AC138" s="675"/>
    </row>
    <row r="139" spans="1:34" ht="17.25" customHeight="1" x14ac:dyDescent="0.4">
      <c r="A139" s="685" t="s">
        <v>739</v>
      </c>
      <c r="B139" s="686"/>
      <c r="C139" s="686"/>
      <c r="D139" s="686"/>
      <c r="E139" s="687"/>
      <c r="F139" s="714" t="s">
        <v>740</v>
      </c>
      <c r="G139" s="715"/>
      <c r="H139" s="715"/>
      <c r="I139" s="715"/>
      <c r="J139" s="715"/>
      <c r="K139" s="715"/>
      <c r="L139" s="715"/>
      <c r="M139" s="715"/>
      <c r="N139" s="715"/>
      <c r="O139" s="715"/>
      <c r="P139" s="715"/>
      <c r="Q139" s="715"/>
      <c r="R139" s="715"/>
      <c r="S139" s="715"/>
      <c r="T139" s="715"/>
      <c r="U139" s="715"/>
      <c r="V139" s="715"/>
      <c r="W139" s="715"/>
      <c r="X139" s="715"/>
      <c r="Y139" s="715"/>
      <c r="Z139" s="715"/>
      <c r="AA139" s="715"/>
      <c r="AB139" s="715"/>
      <c r="AC139" s="716"/>
    </row>
    <row r="140" spans="1:34" ht="17.25" customHeight="1" x14ac:dyDescent="0.4">
      <c r="A140" s="688"/>
      <c r="B140" s="689"/>
      <c r="C140" s="689"/>
      <c r="D140" s="689"/>
      <c r="E140" s="690"/>
      <c r="F140" s="717"/>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9"/>
    </row>
    <row r="141" spans="1:34" ht="17.25" customHeight="1" x14ac:dyDescent="0.4">
      <c r="A141" s="688"/>
      <c r="B141" s="689"/>
      <c r="C141" s="689"/>
      <c r="D141" s="689"/>
      <c r="E141" s="690"/>
      <c r="F141" s="346" t="s">
        <v>804</v>
      </c>
      <c r="G141" s="720" t="s">
        <v>872</v>
      </c>
      <c r="H141" s="720"/>
      <c r="I141" s="720"/>
      <c r="J141" s="720"/>
      <c r="K141" s="720"/>
      <c r="L141" s="720"/>
      <c r="M141" s="720"/>
      <c r="N141" s="720"/>
      <c r="O141" s="720"/>
      <c r="P141" s="720"/>
      <c r="Q141" s="720"/>
      <c r="R141" s="720"/>
      <c r="S141" s="720"/>
      <c r="T141" s="720"/>
      <c r="U141" s="720"/>
      <c r="V141" s="720"/>
      <c r="W141" s="720"/>
      <c r="X141" s="720"/>
      <c r="Y141" s="720"/>
      <c r="Z141" s="720"/>
      <c r="AA141" s="720"/>
      <c r="AB141" s="720"/>
      <c r="AC141" s="721"/>
    </row>
    <row r="142" spans="1:34" ht="17.25" customHeight="1" x14ac:dyDescent="0.4">
      <c r="A142" s="688"/>
      <c r="B142" s="689"/>
      <c r="C142" s="689"/>
      <c r="D142" s="689"/>
      <c r="E142" s="690"/>
      <c r="F142" s="347"/>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1"/>
    </row>
    <row r="143" spans="1:34" ht="17.25" customHeight="1" x14ac:dyDescent="0.4">
      <c r="A143" s="688"/>
      <c r="B143" s="689"/>
      <c r="C143" s="689"/>
      <c r="D143" s="689"/>
      <c r="E143" s="690"/>
      <c r="F143" s="346"/>
      <c r="G143" s="720"/>
      <c r="H143" s="720"/>
      <c r="I143" s="720"/>
      <c r="J143" s="720"/>
      <c r="K143" s="720"/>
      <c r="L143" s="720"/>
      <c r="M143" s="720"/>
      <c r="N143" s="720"/>
      <c r="O143" s="720"/>
      <c r="P143" s="720"/>
      <c r="Q143" s="720"/>
      <c r="R143" s="720"/>
      <c r="S143" s="720"/>
      <c r="T143" s="720"/>
      <c r="U143" s="720"/>
      <c r="V143" s="720"/>
      <c r="W143" s="720"/>
      <c r="X143" s="720"/>
      <c r="Y143" s="720"/>
      <c r="Z143" s="720"/>
      <c r="AA143" s="720"/>
      <c r="AB143" s="720"/>
      <c r="AC143" s="721"/>
    </row>
    <row r="144" spans="1:34" ht="17.25" customHeight="1" x14ac:dyDescent="0.4">
      <c r="A144" s="688"/>
      <c r="B144" s="689"/>
      <c r="C144" s="689"/>
      <c r="D144" s="689"/>
      <c r="E144" s="690"/>
      <c r="F144" s="722" t="s">
        <v>855</v>
      </c>
      <c r="G144" s="725" t="s">
        <v>816</v>
      </c>
      <c r="H144" s="726"/>
      <c r="I144" s="726"/>
      <c r="J144" s="726"/>
      <c r="K144" s="726"/>
      <c r="L144" s="726"/>
      <c r="M144" s="726"/>
      <c r="N144" s="726"/>
      <c r="O144" s="726"/>
      <c r="P144" s="726"/>
      <c r="Q144" s="726"/>
      <c r="R144" s="726"/>
      <c r="S144" s="726"/>
      <c r="T144" s="726"/>
      <c r="U144" s="726"/>
      <c r="V144" s="726"/>
      <c r="W144" s="726"/>
      <c r="X144" s="726"/>
      <c r="Y144" s="726"/>
      <c r="Z144" s="726"/>
      <c r="AA144" s="726"/>
      <c r="AB144" s="726"/>
      <c r="AC144" s="727"/>
    </row>
    <row r="145" spans="1:29" ht="17.25" customHeight="1" x14ac:dyDescent="0.4">
      <c r="A145" s="688"/>
      <c r="B145" s="689"/>
      <c r="C145" s="689"/>
      <c r="D145" s="689"/>
      <c r="E145" s="690"/>
      <c r="F145" s="723"/>
      <c r="G145" s="726"/>
      <c r="H145" s="726"/>
      <c r="I145" s="726"/>
      <c r="J145" s="726"/>
      <c r="K145" s="726"/>
      <c r="L145" s="726"/>
      <c r="M145" s="726"/>
      <c r="N145" s="726"/>
      <c r="O145" s="726"/>
      <c r="P145" s="726"/>
      <c r="Q145" s="726"/>
      <c r="R145" s="726"/>
      <c r="S145" s="726"/>
      <c r="T145" s="726"/>
      <c r="U145" s="726"/>
      <c r="V145" s="726"/>
      <c r="W145" s="726"/>
      <c r="X145" s="726"/>
      <c r="Y145" s="726"/>
      <c r="Z145" s="726"/>
      <c r="AA145" s="726"/>
      <c r="AB145" s="726"/>
      <c r="AC145" s="727"/>
    </row>
    <row r="146" spans="1:29" ht="17.25" customHeight="1" x14ac:dyDescent="0.4">
      <c r="A146" s="688"/>
      <c r="B146" s="689"/>
      <c r="C146" s="689"/>
      <c r="D146" s="689"/>
      <c r="E146" s="690"/>
      <c r="F146" s="723"/>
      <c r="G146" s="726"/>
      <c r="H146" s="726"/>
      <c r="I146" s="726"/>
      <c r="J146" s="726"/>
      <c r="K146" s="726"/>
      <c r="L146" s="726"/>
      <c r="M146" s="726"/>
      <c r="N146" s="726"/>
      <c r="O146" s="726"/>
      <c r="P146" s="726"/>
      <c r="Q146" s="726"/>
      <c r="R146" s="726"/>
      <c r="S146" s="726"/>
      <c r="T146" s="726"/>
      <c r="U146" s="726"/>
      <c r="V146" s="726"/>
      <c r="W146" s="726"/>
      <c r="X146" s="726"/>
      <c r="Y146" s="726"/>
      <c r="Z146" s="726"/>
      <c r="AA146" s="726"/>
      <c r="AB146" s="726"/>
      <c r="AC146" s="727"/>
    </row>
    <row r="147" spans="1:29" ht="17.25" customHeight="1" x14ac:dyDescent="0.4">
      <c r="A147" s="711"/>
      <c r="B147" s="712"/>
      <c r="C147" s="712"/>
      <c r="D147" s="712"/>
      <c r="E147" s="713"/>
      <c r="F147" s="724"/>
      <c r="G147" s="728"/>
      <c r="H147" s="728"/>
      <c r="I147" s="728"/>
      <c r="J147" s="728"/>
      <c r="K147" s="728"/>
      <c r="L147" s="728"/>
      <c r="M147" s="728"/>
      <c r="N147" s="728"/>
      <c r="O147" s="728"/>
      <c r="P147" s="728"/>
      <c r="Q147" s="728"/>
      <c r="R147" s="728"/>
      <c r="S147" s="728"/>
      <c r="T147" s="728"/>
      <c r="U147" s="728"/>
      <c r="V147" s="728"/>
      <c r="W147" s="728"/>
      <c r="X147" s="728"/>
      <c r="Y147" s="728"/>
      <c r="Z147" s="728"/>
      <c r="AA147" s="728"/>
      <c r="AB147" s="728"/>
      <c r="AC147" s="729"/>
    </row>
    <row r="148" spans="1:29" ht="17.25" customHeight="1" x14ac:dyDescent="0.4">
      <c r="A148" s="685" t="s">
        <v>817</v>
      </c>
      <c r="B148" s="686"/>
      <c r="C148" s="686"/>
      <c r="D148" s="686"/>
      <c r="E148" s="687"/>
      <c r="F148" s="346" t="s">
        <v>804</v>
      </c>
      <c r="G148" s="695" t="s">
        <v>741</v>
      </c>
      <c r="H148" s="695"/>
      <c r="I148" s="695"/>
      <c r="J148" s="695"/>
      <c r="K148" s="695"/>
      <c r="L148" s="695"/>
      <c r="M148" s="695"/>
      <c r="N148" s="695"/>
      <c r="O148" s="695"/>
      <c r="P148" s="695"/>
      <c r="Q148" s="695"/>
      <c r="R148" s="695"/>
      <c r="S148" s="695"/>
      <c r="T148" s="695"/>
      <c r="U148" s="695"/>
      <c r="V148" s="695"/>
      <c r="W148" s="695"/>
      <c r="X148" s="695"/>
      <c r="Y148" s="695"/>
      <c r="Z148" s="695"/>
      <c r="AA148" s="695"/>
      <c r="AB148" s="695"/>
      <c r="AC148" s="696"/>
    </row>
    <row r="149" spans="1:29" ht="17.25" customHeight="1" x14ac:dyDescent="0.4">
      <c r="A149" s="688"/>
      <c r="B149" s="689"/>
      <c r="C149" s="689"/>
      <c r="D149" s="689"/>
      <c r="E149" s="690"/>
      <c r="F149" s="346"/>
      <c r="G149" s="697"/>
      <c r="H149" s="697"/>
      <c r="I149" s="697"/>
      <c r="J149" s="697"/>
      <c r="K149" s="697"/>
      <c r="L149" s="697"/>
      <c r="M149" s="697"/>
      <c r="N149" s="697"/>
      <c r="O149" s="697"/>
      <c r="P149" s="697"/>
      <c r="Q149" s="697"/>
      <c r="R149" s="697"/>
      <c r="S149" s="697"/>
      <c r="T149" s="697"/>
      <c r="U149" s="697"/>
      <c r="V149" s="697"/>
      <c r="W149" s="697"/>
      <c r="X149" s="697"/>
      <c r="Y149" s="697"/>
      <c r="Z149" s="697"/>
      <c r="AA149" s="697"/>
      <c r="AB149" s="697"/>
      <c r="AC149" s="698"/>
    </row>
    <row r="150" spans="1:29" ht="17.25" customHeight="1" x14ac:dyDescent="0.4">
      <c r="A150" s="688"/>
      <c r="B150" s="691"/>
      <c r="C150" s="691"/>
      <c r="D150" s="691"/>
      <c r="E150" s="690"/>
      <c r="F150" s="699" t="s">
        <v>818</v>
      </c>
      <c r="G150" s="701" t="s">
        <v>856</v>
      </c>
      <c r="H150" s="702"/>
      <c r="I150" s="702"/>
      <c r="J150" s="702"/>
      <c r="K150" s="702"/>
      <c r="L150" s="702"/>
      <c r="M150" s="702"/>
      <c r="N150" s="702"/>
      <c r="O150" s="702"/>
      <c r="P150" s="702"/>
      <c r="Q150" s="702"/>
      <c r="R150" s="702"/>
      <c r="S150" s="702"/>
      <c r="T150" s="702"/>
      <c r="U150" s="702"/>
      <c r="V150" s="702"/>
      <c r="W150" s="702"/>
      <c r="X150" s="702"/>
      <c r="Y150" s="702"/>
      <c r="Z150" s="702"/>
      <c r="AA150" s="702"/>
      <c r="AB150" s="702"/>
      <c r="AC150" s="703"/>
    </row>
    <row r="151" spans="1:29" ht="17.25" customHeight="1" x14ac:dyDescent="0.4">
      <c r="A151" s="688"/>
      <c r="B151" s="691"/>
      <c r="C151" s="691"/>
      <c r="D151" s="691"/>
      <c r="E151" s="690"/>
      <c r="F151" s="700"/>
      <c r="G151" s="704"/>
      <c r="H151" s="704"/>
      <c r="I151" s="704"/>
      <c r="J151" s="704"/>
      <c r="K151" s="704"/>
      <c r="L151" s="704"/>
      <c r="M151" s="704"/>
      <c r="N151" s="704"/>
      <c r="O151" s="704"/>
      <c r="P151" s="704"/>
      <c r="Q151" s="704"/>
      <c r="R151" s="704"/>
      <c r="S151" s="704"/>
      <c r="T151" s="704"/>
      <c r="U151" s="704"/>
      <c r="V151" s="704"/>
      <c r="W151" s="704"/>
      <c r="X151" s="704"/>
      <c r="Y151" s="704"/>
      <c r="Z151" s="704"/>
      <c r="AA151" s="704"/>
      <c r="AB151" s="704"/>
      <c r="AC151" s="703"/>
    </row>
    <row r="152" spans="1:29" ht="17.25" customHeight="1" x14ac:dyDescent="0.4">
      <c r="A152" s="688"/>
      <c r="B152" s="691"/>
      <c r="C152" s="691"/>
      <c r="D152" s="691"/>
      <c r="E152" s="690"/>
      <c r="F152" s="700"/>
      <c r="G152" s="704"/>
      <c r="H152" s="704"/>
      <c r="I152" s="704"/>
      <c r="J152" s="704"/>
      <c r="K152" s="704"/>
      <c r="L152" s="704"/>
      <c r="M152" s="704"/>
      <c r="N152" s="704"/>
      <c r="O152" s="704"/>
      <c r="P152" s="704"/>
      <c r="Q152" s="704"/>
      <c r="R152" s="704"/>
      <c r="S152" s="704"/>
      <c r="T152" s="704"/>
      <c r="U152" s="704"/>
      <c r="V152" s="704"/>
      <c r="W152" s="704"/>
      <c r="X152" s="704"/>
      <c r="Y152" s="704"/>
      <c r="Z152" s="704"/>
      <c r="AA152" s="704"/>
      <c r="AB152" s="704"/>
      <c r="AC152" s="703"/>
    </row>
    <row r="153" spans="1:29" ht="17.25" customHeight="1" x14ac:dyDescent="0.4">
      <c r="A153" s="688"/>
      <c r="B153" s="691"/>
      <c r="C153" s="691"/>
      <c r="D153" s="691"/>
      <c r="E153" s="690"/>
      <c r="F153" s="699" t="s">
        <v>857</v>
      </c>
      <c r="G153" s="706" t="s">
        <v>858</v>
      </c>
      <c r="H153" s="707"/>
      <c r="I153" s="707"/>
      <c r="J153" s="707"/>
      <c r="K153" s="707"/>
      <c r="L153" s="707"/>
      <c r="M153" s="707"/>
      <c r="N153" s="707"/>
      <c r="O153" s="707"/>
      <c r="P153" s="707"/>
      <c r="Q153" s="707"/>
      <c r="R153" s="707"/>
      <c r="S153" s="707"/>
      <c r="T153" s="707"/>
      <c r="U153" s="707"/>
      <c r="V153" s="707"/>
      <c r="W153" s="707"/>
      <c r="X153" s="707"/>
      <c r="Y153" s="707"/>
      <c r="Z153" s="707"/>
      <c r="AA153" s="707"/>
      <c r="AB153" s="707"/>
      <c r="AC153" s="708"/>
    </row>
    <row r="154" spans="1:29" ht="17.25" customHeight="1" x14ac:dyDescent="0.4">
      <c r="A154" s="688"/>
      <c r="B154" s="691"/>
      <c r="C154" s="691"/>
      <c r="D154" s="691"/>
      <c r="E154" s="690"/>
      <c r="F154" s="700"/>
      <c r="G154" s="707"/>
      <c r="H154" s="707"/>
      <c r="I154" s="707"/>
      <c r="J154" s="707"/>
      <c r="K154" s="707"/>
      <c r="L154" s="707"/>
      <c r="M154" s="707"/>
      <c r="N154" s="707"/>
      <c r="O154" s="707"/>
      <c r="P154" s="707"/>
      <c r="Q154" s="707"/>
      <c r="R154" s="707"/>
      <c r="S154" s="707"/>
      <c r="T154" s="707"/>
      <c r="U154" s="707"/>
      <c r="V154" s="707"/>
      <c r="W154" s="707"/>
      <c r="X154" s="707"/>
      <c r="Y154" s="707"/>
      <c r="Z154" s="707"/>
      <c r="AA154" s="707"/>
      <c r="AB154" s="707"/>
      <c r="AC154" s="708"/>
    </row>
    <row r="155" spans="1:29" ht="17.25" customHeight="1" x14ac:dyDescent="0.4">
      <c r="A155" s="692"/>
      <c r="B155" s="693"/>
      <c r="C155" s="693"/>
      <c r="D155" s="693"/>
      <c r="E155" s="694"/>
      <c r="F155" s="705"/>
      <c r="G155" s="709"/>
      <c r="H155" s="709"/>
      <c r="I155" s="709"/>
      <c r="J155" s="709"/>
      <c r="K155" s="709"/>
      <c r="L155" s="709"/>
      <c r="M155" s="709"/>
      <c r="N155" s="709"/>
      <c r="O155" s="709"/>
      <c r="P155" s="709"/>
      <c r="Q155" s="709"/>
      <c r="R155" s="709"/>
      <c r="S155" s="709"/>
      <c r="T155" s="709"/>
      <c r="U155" s="709"/>
      <c r="V155" s="709"/>
      <c r="W155" s="709"/>
      <c r="X155" s="709"/>
      <c r="Y155" s="709"/>
      <c r="Z155" s="709"/>
      <c r="AA155" s="709"/>
      <c r="AB155" s="709"/>
      <c r="AC155" s="710"/>
    </row>
    <row r="156" spans="1:29" ht="12" customHeight="1" x14ac:dyDescent="0.15">
      <c r="A156" s="306" t="str">
        <f xml:space="preserve"> 報告書入力!C1</f>
        <v>ver.5.1.1</v>
      </c>
      <c r="B156" s="307"/>
      <c r="C156" s="307"/>
      <c r="D156" s="307"/>
      <c r="E156" s="307"/>
      <c r="F156" s="307"/>
      <c r="G156" s="307"/>
      <c r="H156" s="307"/>
      <c r="I156" s="307"/>
      <c r="J156" s="307"/>
      <c r="K156" s="307"/>
      <c r="L156" s="307"/>
      <c r="M156" s="307"/>
      <c r="N156" s="307"/>
      <c r="O156" s="305"/>
      <c r="P156" s="305"/>
      <c r="Q156" s="305"/>
      <c r="R156" s="305"/>
      <c r="S156" s="305"/>
      <c r="T156" s="305"/>
      <c r="U156" s="305"/>
      <c r="V156" s="305"/>
      <c r="W156" s="305"/>
      <c r="X156" s="305"/>
      <c r="Y156" s="305"/>
      <c r="Z156" s="305"/>
      <c r="AA156" s="305"/>
      <c r="AB156" s="305"/>
    </row>
    <row r="157" spans="1:29" ht="3.75" customHeight="1" x14ac:dyDescent="0.4">
      <c r="B157" s="307"/>
      <c r="C157" s="307"/>
      <c r="D157" s="307"/>
      <c r="E157" s="307"/>
      <c r="F157" s="307"/>
      <c r="G157" s="307"/>
      <c r="H157" s="307"/>
      <c r="I157" s="307"/>
      <c r="J157" s="307"/>
      <c r="K157" s="307"/>
      <c r="L157" s="307"/>
      <c r="M157" s="307"/>
      <c r="N157" s="307"/>
      <c r="O157" s="305"/>
      <c r="P157" s="305"/>
      <c r="Q157" s="305"/>
      <c r="R157" s="305"/>
      <c r="S157" s="305"/>
      <c r="T157" s="305"/>
      <c r="U157" s="305"/>
      <c r="V157" s="305"/>
      <c r="W157" s="305"/>
      <c r="X157" s="348"/>
      <c r="Y157" s="348"/>
      <c r="Z157" s="348"/>
      <c r="AA157" s="348"/>
      <c r="AB157" s="348"/>
    </row>
    <row r="158" spans="1:29" ht="17.25" customHeight="1" x14ac:dyDescent="0.4">
      <c r="A158" s="332"/>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521">
        <f>X53</f>
        <v>0</v>
      </c>
      <c r="Y158" s="522"/>
      <c r="Z158" s="522"/>
      <c r="AA158" s="522"/>
      <c r="AB158" s="523" t="s">
        <v>859</v>
      </c>
      <c r="AC158" s="524"/>
    </row>
    <row r="159" spans="1:29" ht="17.25" customHeight="1" x14ac:dyDescent="0.4">
      <c r="A159" s="650" t="s">
        <v>742</v>
      </c>
      <c r="B159" s="651"/>
      <c r="C159" s="651"/>
      <c r="D159" s="651"/>
      <c r="E159" s="651"/>
      <c r="F159" s="651"/>
      <c r="G159" s="651"/>
      <c r="H159" s="651"/>
      <c r="I159" s="651"/>
      <c r="J159" s="651"/>
      <c r="K159" s="651"/>
      <c r="L159" s="651"/>
      <c r="M159" s="651"/>
      <c r="N159" s="559"/>
      <c r="O159" s="559"/>
      <c r="P159" s="559"/>
      <c r="Q159" s="559"/>
    </row>
    <row r="160" spans="1:29" ht="17.25" customHeight="1" x14ac:dyDescent="0.4">
      <c r="A160" s="651"/>
      <c r="B160" s="651"/>
      <c r="C160" s="651"/>
      <c r="D160" s="651"/>
      <c r="E160" s="651"/>
      <c r="F160" s="651"/>
      <c r="G160" s="651"/>
      <c r="H160" s="651"/>
      <c r="I160" s="651"/>
      <c r="J160" s="651"/>
      <c r="K160" s="651"/>
      <c r="L160" s="651"/>
      <c r="M160" s="651"/>
      <c r="N160" s="559"/>
      <c r="O160" s="559"/>
      <c r="P160" s="559"/>
      <c r="Q160" s="559"/>
    </row>
    <row r="161" spans="1:29" ht="15" customHeight="1" x14ac:dyDescent="0.4">
      <c r="A161" s="349"/>
      <c r="B161" s="349"/>
      <c r="C161" s="349"/>
      <c r="D161" s="349"/>
      <c r="E161" s="349"/>
      <c r="F161" s="349"/>
      <c r="G161" s="349"/>
      <c r="H161" s="349"/>
      <c r="I161" s="349"/>
      <c r="J161" s="349"/>
      <c r="K161" s="349"/>
      <c r="L161" s="349"/>
      <c r="M161" s="349"/>
      <c r="N161" s="303"/>
      <c r="O161" s="303"/>
      <c r="P161" s="303"/>
      <c r="Q161" s="303"/>
    </row>
    <row r="162" spans="1:29" ht="17.25" customHeight="1" x14ac:dyDescent="0.4">
      <c r="A162" s="300" t="s">
        <v>743</v>
      </c>
      <c r="N162" s="350"/>
      <c r="O162" s="350"/>
      <c r="P162" s="350"/>
      <c r="Q162" s="350"/>
      <c r="R162" s="301"/>
      <c r="S162" s="301"/>
      <c r="T162" s="301"/>
      <c r="U162" s="301"/>
      <c r="V162" s="301"/>
      <c r="W162" s="301"/>
      <c r="X162" s="301"/>
      <c r="Y162" s="301"/>
      <c r="Z162" s="301"/>
      <c r="AA162" s="301"/>
      <c r="AB162" s="301"/>
      <c r="AC162" s="301"/>
    </row>
    <row r="163" spans="1:29" ht="17.25" customHeight="1" x14ac:dyDescent="0.4">
      <c r="A163" s="652" t="s">
        <v>17</v>
      </c>
      <c r="B163" s="655" t="s">
        <v>187</v>
      </c>
      <c r="C163" s="656"/>
      <c r="D163" s="656"/>
      <c r="E163" s="657" t="str">
        <f xml:space="preserve"> 報告書入力!$C$21</f>
        <v/>
      </c>
      <c r="F163" s="657"/>
      <c r="G163" s="657"/>
      <c r="H163" s="657"/>
      <c r="I163" s="657"/>
      <c r="J163" s="657"/>
      <c r="K163" s="657"/>
      <c r="L163" s="657"/>
      <c r="M163" s="657"/>
      <c r="N163" s="657"/>
      <c r="O163" s="658"/>
      <c r="P163" s="659" t="s">
        <v>18</v>
      </c>
      <c r="Q163" s="662" t="s">
        <v>744</v>
      </c>
      <c r="R163" s="550"/>
      <c r="S163" s="551"/>
      <c r="T163" s="552">
        <f xml:space="preserve"> 報告書入力!$C$23</f>
        <v>0</v>
      </c>
      <c r="U163" s="663"/>
      <c r="V163" s="663"/>
      <c r="W163" s="663"/>
      <c r="X163" s="663"/>
      <c r="Y163" s="663"/>
      <c r="Z163" s="663"/>
      <c r="AA163" s="663"/>
      <c r="AB163" s="663"/>
      <c r="AC163" s="664"/>
    </row>
    <row r="164" spans="1:29" ht="17.25" customHeight="1" x14ac:dyDescent="0.4">
      <c r="A164" s="653"/>
      <c r="B164" s="478" t="s">
        <v>76</v>
      </c>
      <c r="C164" s="665"/>
      <c r="D164" s="665"/>
      <c r="E164" s="622">
        <f xml:space="preserve"> 報告書入力!$C$20</f>
        <v>0</v>
      </c>
      <c r="F164" s="622"/>
      <c r="G164" s="622"/>
      <c r="H164" s="622"/>
      <c r="I164" s="622"/>
      <c r="J164" s="622"/>
      <c r="K164" s="622"/>
      <c r="L164" s="622"/>
      <c r="M164" s="622"/>
      <c r="N164" s="622"/>
      <c r="O164" s="627"/>
      <c r="P164" s="660"/>
      <c r="Q164" s="684" t="s">
        <v>745</v>
      </c>
      <c r="R164" s="613"/>
      <c r="S164" s="613"/>
      <c r="T164" s="472">
        <f xml:space="preserve"> 報告書入力!$C$24</f>
        <v>0</v>
      </c>
      <c r="U164" s="472"/>
      <c r="V164" s="472"/>
      <c r="W164" s="472"/>
      <c r="X164" s="472"/>
      <c r="Y164" s="472"/>
      <c r="Z164" s="472"/>
      <c r="AA164" s="472"/>
      <c r="AB164" s="472"/>
      <c r="AC164" s="473"/>
    </row>
    <row r="165" spans="1:29" ht="17.25" customHeight="1" x14ac:dyDescent="0.4">
      <c r="A165" s="653"/>
      <c r="B165" s="633" t="s">
        <v>745</v>
      </c>
      <c r="C165" s="634"/>
      <c r="D165" s="635"/>
      <c r="E165" s="639">
        <f xml:space="preserve"> 報告書入力!$C$22</f>
        <v>0</v>
      </c>
      <c r="F165" s="640"/>
      <c r="G165" s="640"/>
      <c r="H165" s="640"/>
      <c r="I165" s="640"/>
      <c r="J165" s="640"/>
      <c r="K165" s="640"/>
      <c r="L165" s="640"/>
      <c r="M165" s="640"/>
      <c r="N165" s="640"/>
      <c r="O165" s="640"/>
      <c r="P165" s="660"/>
      <c r="Q165" s="643" t="s">
        <v>3</v>
      </c>
      <c r="R165" s="644"/>
      <c r="S165" s="644"/>
      <c r="T165" s="646">
        <f xml:space="preserve"> 報告書入力!D116</f>
        <v>0</v>
      </c>
      <c r="U165" s="646"/>
      <c r="V165" s="646"/>
      <c r="W165" s="646"/>
      <c r="X165" s="646"/>
      <c r="Y165" s="646"/>
      <c r="Z165" s="646"/>
      <c r="AA165" s="646"/>
      <c r="AB165" s="646"/>
      <c r="AC165" s="647"/>
    </row>
    <row r="166" spans="1:29" ht="17.25" customHeight="1" x14ac:dyDescent="0.4">
      <c r="A166" s="654"/>
      <c r="B166" s="636"/>
      <c r="C166" s="637"/>
      <c r="D166" s="638"/>
      <c r="E166" s="641"/>
      <c r="F166" s="642"/>
      <c r="G166" s="642"/>
      <c r="H166" s="642"/>
      <c r="I166" s="642"/>
      <c r="J166" s="642"/>
      <c r="K166" s="642"/>
      <c r="L166" s="642"/>
      <c r="M166" s="642"/>
      <c r="N166" s="642"/>
      <c r="O166" s="642"/>
      <c r="P166" s="661"/>
      <c r="Q166" s="645"/>
      <c r="R166" s="645"/>
      <c r="S166" s="645"/>
      <c r="T166" s="648"/>
      <c r="U166" s="648"/>
      <c r="V166" s="648"/>
      <c r="W166" s="648"/>
      <c r="X166" s="648"/>
      <c r="Y166" s="648"/>
      <c r="Z166" s="648"/>
      <c r="AA166" s="648"/>
      <c r="AB166" s="648"/>
      <c r="AC166" s="649"/>
    </row>
    <row r="167" spans="1:29" ht="17.25" customHeight="1" x14ac:dyDescent="0.4">
      <c r="A167" s="614" t="s">
        <v>19</v>
      </c>
      <c r="B167" s="613"/>
      <c r="C167" s="613"/>
      <c r="D167" s="613"/>
      <c r="E167" s="627">
        <f xml:space="preserve"> 報告書入力!$C$25</f>
        <v>0</v>
      </c>
      <c r="F167" s="628"/>
      <c r="G167" s="628"/>
      <c r="H167" s="628"/>
      <c r="I167" s="628"/>
      <c r="J167" s="628"/>
      <c r="K167" s="628"/>
      <c r="L167" s="628"/>
      <c r="M167" s="628"/>
      <c r="N167" s="628"/>
      <c r="O167" s="628"/>
      <c r="P167" s="629"/>
      <c r="Q167" s="629"/>
      <c r="R167" s="629"/>
      <c r="S167" s="629"/>
      <c r="T167" s="629"/>
      <c r="U167" s="629"/>
      <c r="V167" s="629"/>
      <c r="W167" s="629"/>
      <c r="X167" s="629"/>
      <c r="Y167" s="629"/>
      <c r="Z167" s="629"/>
      <c r="AA167" s="629"/>
      <c r="AB167" s="629"/>
      <c r="AC167" s="630"/>
    </row>
    <row r="168" spans="1:29" ht="17.25" customHeight="1" x14ac:dyDescent="0.4">
      <c r="A168" s="614" t="s">
        <v>233</v>
      </c>
      <c r="B168" s="613"/>
      <c r="C168" s="613"/>
      <c r="D168" s="613"/>
      <c r="E168" s="627">
        <f xml:space="preserve"> 報告書入力!$C$26</f>
        <v>0</v>
      </c>
      <c r="F168" s="628"/>
      <c r="G168" s="628"/>
      <c r="H168" s="628"/>
      <c r="I168" s="628"/>
      <c r="J168" s="628"/>
      <c r="K168" s="628"/>
      <c r="L168" s="628"/>
      <c r="M168" s="628"/>
      <c r="N168" s="628"/>
      <c r="O168" s="628"/>
      <c r="P168" s="629"/>
      <c r="Q168" s="629"/>
      <c r="R168" s="629"/>
      <c r="S168" s="629"/>
      <c r="T168" s="629"/>
      <c r="U168" s="629"/>
      <c r="V168" s="629"/>
      <c r="W168" s="629"/>
      <c r="X168" s="629"/>
      <c r="Y168" s="629"/>
      <c r="Z168" s="629"/>
      <c r="AA168" s="629"/>
      <c r="AB168" s="629"/>
      <c r="AC168" s="630"/>
    </row>
    <row r="169" spans="1:29" ht="17.25" customHeight="1" x14ac:dyDescent="0.4">
      <c r="A169" s="614" t="s">
        <v>746</v>
      </c>
      <c r="B169" s="478"/>
      <c r="C169" s="478"/>
      <c r="D169" s="478"/>
      <c r="E169" s="478" t="s">
        <v>819</v>
      </c>
      <c r="F169" s="631"/>
      <c r="G169" s="627">
        <f xml:space="preserve"> 報告書入力!$C$27</f>
        <v>0</v>
      </c>
      <c r="H169" s="629"/>
      <c r="I169" s="629"/>
      <c r="J169" s="629"/>
      <c r="K169" s="629"/>
      <c r="L169" s="629"/>
      <c r="M169" s="629"/>
      <c r="N169" s="629"/>
      <c r="O169" s="632"/>
      <c r="P169" s="478" t="s">
        <v>195</v>
      </c>
      <c r="Q169" s="478"/>
      <c r="R169" s="531">
        <f xml:space="preserve"> 報告書入力!$C$28</f>
        <v>0</v>
      </c>
      <c r="S169" s="611"/>
      <c r="T169" s="532"/>
      <c r="U169" s="532"/>
      <c r="V169" s="532"/>
      <c r="W169" s="532"/>
      <c r="X169" s="532"/>
      <c r="Y169" s="532"/>
      <c r="Z169" s="532"/>
      <c r="AA169" s="532"/>
      <c r="AB169" s="532"/>
      <c r="AC169" s="534"/>
    </row>
    <row r="170" spans="1:29" ht="17.25" customHeight="1" x14ac:dyDescent="0.4">
      <c r="A170" s="614" t="s">
        <v>253</v>
      </c>
      <c r="B170" s="613"/>
      <c r="C170" s="613"/>
      <c r="D170" s="613"/>
      <c r="E170" s="622" t="e">
        <f xml:space="preserve"> 報告書入力!$C$29</f>
        <v>#N/A</v>
      </c>
      <c r="F170" s="622"/>
      <c r="G170" s="622"/>
      <c r="H170" s="622"/>
      <c r="I170" s="622"/>
      <c r="J170" s="622"/>
      <c r="K170" s="622"/>
      <c r="L170" s="622"/>
      <c r="M170" s="622"/>
      <c r="N170" s="622"/>
      <c r="O170" s="622"/>
      <c r="P170" s="626" t="s">
        <v>747</v>
      </c>
      <c r="Q170" s="529"/>
      <c r="R170" s="529"/>
      <c r="S170" s="530"/>
      <c r="T170" s="622">
        <f xml:space="preserve"> 報告書入力!C52</f>
        <v>0</v>
      </c>
      <c r="U170" s="622"/>
      <c r="V170" s="622"/>
      <c r="W170" s="622"/>
      <c r="X170" s="622"/>
      <c r="Y170" s="622"/>
      <c r="Z170" s="622"/>
      <c r="AA170" s="622"/>
      <c r="AB170" s="622"/>
      <c r="AC170" s="623"/>
    </row>
    <row r="171" spans="1:29" ht="17.25" customHeight="1" x14ac:dyDescent="0.4">
      <c r="A171" s="614" t="s">
        <v>21</v>
      </c>
      <c r="B171" s="613"/>
      <c r="C171" s="613"/>
      <c r="D171" s="613"/>
      <c r="E171" s="622">
        <f xml:space="preserve"> 報告書入力!$C$30</f>
        <v>0</v>
      </c>
      <c r="F171" s="622"/>
      <c r="G171" s="622"/>
      <c r="H171" s="622"/>
      <c r="I171" s="622"/>
      <c r="J171" s="622"/>
      <c r="K171" s="622"/>
      <c r="L171" s="622"/>
      <c r="M171" s="622"/>
      <c r="N171" s="622"/>
      <c r="O171" s="622"/>
      <c r="P171" s="478" t="s">
        <v>748</v>
      </c>
      <c r="Q171" s="613"/>
      <c r="R171" s="613"/>
      <c r="S171" s="613"/>
      <c r="T171" s="622">
        <f xml:space="preserve"> 報告書入力!$C$32</f>
        <v>0</v>
      </c>
      <c r="U171" s="622"/>
      <c r="V171" s="622"/>
      <c r="W171" s="622"/>
      <c r="X171" s="622"/>
      <c r="Y171" s="622"/>
      <c r="Z171" s="622"/>
      <c r="AA171" s="622"/>
      <c r="AB171" s="622"/>
      <c r="AC171" s="623"/>
    </row>
    <row r="172" spans="1:29" ht="17.25" customHeight="1" x14ac:dyDescent="0.4">
      <c r="A172" s="614" t="s">
        <v>196</v>
      </c>
      <c r="B172" s="613"/>
      <c r="C172" s="613"/>
      <c r="D172" s="613"/>
      <c r="E172" s="622">
        <f xml:space="preserve"> 報告書入力!$C$33</f>
        <v>0</v>
      </c>
      <c r="F172" s="622"/>
      <c r="G172" s="622"/>
      <c r="H172" s="622"/>
      <c r="I172" s="622"/>
      <c r="J172" s="622"/>
      <c r="K172" s="622"/>
      <c r="L172" s="622"/>
      <c r="M172" s="622"/>
      <c r="N172" s="622"/>
      <c r="O172" s="622"/>
      <c r="P172" s="478" t="s">
        <v>749</v>
      </c>
      <c r="Q172" s="613"/>
      <c r="R172" s="613"/>
      <c r="S172" s="613"/>
      <c r="T172" s="622">
        <f xml:space="preserve"> 報告書入力!$C$34</f>
        <v>0</v>
      </c>
      <c r="U172" s="622"/>
      <c r="V172" s="622"/>
      <c r="W172" s="622"/>
      <c r="X172" s="622"/>
      <c r="Y172" s="622"/>
      <c r="Z172" s="622"/>
      <c r="AA172" s="622"/>
      <c r="AB172" s="622"/>
      <c r="AC172" s="623"/>
    </row>
    <row r="173" spans="1:29" ht="17.25" customHeight="1" x14ac:dyDescent="0.4">
      <c r="A173" s="614" t="s">
        <v>283</v>
      </c>
      <c r="B173" s="613"/>
      <c r="C173" s="613"/>
      <c r="D173" s="613"/>
      <c r="E173" s="622">
        <f xml:space="preserve"> 報告書入力!$C$35</f>
        <v>0</v>
      </c>
      <c r="F173" s="622"/>
      <c r="G173" s="622"/>
      <c r="H173" s="622"/>
      <c r="I173" s="622"/>
      <c r="J173" s="622"/>
      <c r="K173" s="622"/>
      <c r="L173" s="622"/>
      <c r="M173" s="622"/>
      <c r="N173" s="622"/>
      <c r="O173" s="622"/>
      <c r="P173" s="478" t="s">
        <v>300</v>
      </c>
      <c r="Q173" s="613"/>
      <c r="R173" s="613"/>
      <c r="S173" s="613"/>
      <c r="T173" s="622">
        <f xml:space="preserve"> 報告書入力!$C$36</f>
        <v>0</v>
      </c>
      <c r="U173" s="622"/>
      <c r="V173" s="622"/>
      <c r="W173" s="622"/>
      <c r="X173" s="622"/>
      <c r="Y173" s="622"/>
      <c r="Z173" s="622"/>
      <c r="AA173" s="622"/>
      <c r="AB173" s="622"/>
      <c r="AC173" s="623"/>
    </row>
    <row r="174" spans="1:29" ht="17.25" customHeight="1" x14ac:dyDescent="0.4">
      <c r="A174" s="624" t="s">
        <v>750</v>
      </c>
      <c r="B174" s="483" t="s">
        <v>314</v>
      </c>
      <c r="C174" s="483"/>
      <c r="D174" s="483"/>
      <c r="E174" s="608">
        <f xml:space="preserve"> 報告書入力!$C$38</f>
        <v>0</v>
      </c>
      <c r="F174" s="609"/>
      <c r="G174" s="609"/>
      <c r="H174" s="610"/>
      <c r="I174" s="531">
        <f xml:space="preserve"> 報告書入力!$D$38</f>
        <v>0</v>
      </c>
      <c r="J174" s="611"/>
      <c r="K174" s="611"/>
      <c r="L174" s="611"/>
      <c r="M174" s="611"/>
      <c r="N174" s="611"/>
      <c r="O174" s="612"/>
      <c r="P174" s="478" t="s">
        <v>751</v>
      </c>
      <c r="Q174" s="613"/>
      <c r="R174" s="613"/>
      <c r="S174" s="613"/>
      <c r="T174" s="622">
        <f xml:space="preserve"> 報告書入力!$C$39</f>
        <v>0</v>
      </c>
      <c r="U174" s="622"/>
      <c r="V174" s="622"/>
      <c r="W174" s="622"/>
      <c r="X174" s="622"/>
      <c r="Y174" s="622"/>
      <c r="Z174" s="622"/>
      <c r="AA174" s="622"/>
      <c r="AB174" s="622"/>
      <c r="AC174" s="623"/>
    </row>
    <row r="175" spans="1:29" ht="17.25" customHeight="1" x14ac:dyDescent="0.4">
      <c r="A175" s="625"/>
      <c r="B175" s="483" t="s">
        <v>333</v>
      </c>
      <c r="C175" s="483"/>
      <c r="D175" s="483"/>
      <c r="E175" s="608">
        <f xml:space="preserve"> 報告書入力!$C$40</f>
        <v>0</v>
      </c>
      <c r="F175" s="609"/>
      <c r="G175" s="609"/>
      <c r="H175" s="610"/>
      <c r="I175" s="531">
        <f xml:space="preserve"> 報告書入力!$D$40</f>
        <v>0</v>
      </c>
      <c r="J175" s="611"/>
      <c r="K175" s="611"/>
      <c r="L175" s="611"/>
      <c r="M175" s="611"/>
      <c r="N175" s="611"/>
      <c r="O175" s="612"/>
      <c r="P175" s="478" t="s">
        <v>751</v>
      </c>
      <c r="Q175" s="613"/>
      <c r="R175" s="613"/>
      <c r="S175" s="613"/>
      <c r="T175" s="622">
        <f xml:space="preserve"> 報告書入力!$C$41</f>
        <v>0</v>
      </c>
      <c r="U175" s="622"/>
      <c r="V175" s="622"/>
      <c r="W175" s="622"/>
      <c r="X175" s="622"/>
      <c r="Y175" s="622"/>
      <c r="Z175" s="622"/>
      <c r="AA175" s="622"/>
      <c r="AB175" s="622"/>
      <c r="AC175" s="623"/>
    </row>
    <row r="176" spans="1:29" ht="17.25" customHeight="1" x14ac:dyDescent="0.4">
      <c r="A176" s="625"/>
      <c r="B176" s="483" t="s">
        <v>349</v>
      </c>
      <c r="C176" s="483"/>
      <c r="D176" s="483"/>
      <c r="E176" s="608">
        <f xml:space="preserve"> 報告書入力!$C$42</f>
        <v>0</v>
      </c>
      <c r="F176" s="609"/>
      <c r="G176" s="609"/>
      <c r="H176" s="610"/>
      <c r="I176" s="531">
        <f xml:space="preserve"> 報告書入力!$D$42</f>
        <v>0</v>
      </c>
      <c r="J176" s="611"/>
      <c r="K176" s="611"/>
      <c r="L176" s="611"/>
      <c r="M176" s="611"/>
      <c r="N176" s="611"/>
      <c r="O176" s="612"/>
      <c r="P176" s="478" t="s">
        <v>751</v>
      </c>
      <c r="Q176" s="613"/>
      <c r="R176" s="613"/>
      <c r="S176" s="613"/>
      <c r="T176" s="622">
        <f xml:space="preserve"> 報告書入力!$C$43</f>
        <v>0</v>
      </c>
      <c r="U176" s="622"/>
      <c r="V176" s="622"/>
      <c r="W176" s="622"/>
      <c r="X176" s="622"/>
      <c r="Y176" s="622"/>
      <c r="Z176" s="622"/>
      <c r="AA176" s="622"/>
      <c r="AB176" s="622"/>
      <c r="AC176" s="623"/>
    </row>
    <row r="177" spans="1:29" ht="17.25" customHeight="1" x14ac:dyDescent="0.4">
      <c r="A177" s="625"/>
      <c r="B177" s="483" t="s">
        <v>355</v>
      </c>
      <c r="C177" s="483"/>
      <c r="D177" s="483"/>
      <c r="E177" s="608">
        <f xml:space="preserve"> 報告書入力!$C$44</f>
        <v>0</v>
      </c>
      <c r="F177" s="609"/>
      <c r="G177" s="609"/>
      <c r="H177" s="610"/>
      <c r="I177" s="531">
        <f xml:space="preserve"> 報告書入力!$D$44</f>
        <v>0</v>
      </c>
      <c r="J177" s="611"/>
      <c r="K177" s="611"/>
      <c r="L177" s="611"/>
      <c r="M177" s="611"/>
      <c r="N177" s="611"/>
      <c r="O177" s="612"/>
      <c r="P177" s="478" t="s">
        <v>751</v>
      </c>
      <c r="Q177" s="613"/>
      <c r="R177" s="613"/>
      <c r="S177" s="613"/>
      <c r="T177" s="472">
        <f xml:space="preserve"> 報告書入力!$C$45</f>
        <v>0</v>
      </c>
      <c r="U177" s="472"/>
      <c r="V177" s="472"/>
      <c r="W177" s="472"/>
      <c r="X177" s="472"/>
      <c r="Y177" s="472"/>
      <c r="Z177" s="472"/>
      <c r="AA177" s="472"/>
      <c r="AB177" s="472"/>
      <c r="AC177" s="473"/>
    </row>
    <row r="178" spans="1:29" ht="17.25" customHeight="1" x14ac:dyDescent="0.4">
      <c r="A178" s="614" t="s">
        <v>365</v>
      </c>
      <c r="B178" s="613"/>
      <c r="C178" s="613"/>
      <c r="D178" s="613"/>
      <c r="E178" s="617">
        <f xml:space="preserve"> 報告書入力!$C$46</f>
        <v>0</v>
      </c>
      <c r="F178" s="618"/>
      <c r="G178" s="618"/>
      <c r="H178" s="618"/>
      <c r="I178" s="618"/>
      <c r="J178" s="618"/>
      <c r="K178" s="618"/>
      <c r="L178" s="618"/>
      <c r="M178" s="618"/>
      <c r="N178" s="618"/>
      <c r="O178" s="618"/>
      <c r="P178" s="618"/>
      <c r="Q178" s="618"/>
      <c r="R178" s="618"/>
      <c r="S178" s="618"/>
      <c r="T178" s="618"/>
      <c r="U178" s="618"/>
      <c r="V178" s="618"/>
      <c r="W178" s="618"/>
      <c r="X178" s="618"/>
      <c r="Y178" s="618"/>
      <c r="Z178" s="618"/>
      <c r="AA178" s="618"/>
      <c r="AB178" s="618"/>
      <c r="AC178" s="619"/>
    </row>
    <row r="179" spans="1:29" ht="21" customHeight="1" x14ac:dyDescent="0.4">
      <c r="A179" s="615"/>
      <c r="B179" s="616"/>
      <c r="C179" s="616"/>
      <c r="D179" s="616"/>
      <c r="E179" s="620"/>
      <c r="F179" s="620"/>
      <c r="G179" s="620"/>
      <c r="H179" s="620"/>
      <c r="I179" s="620"/>
      <c r="J179" s="620"/>
      <c r="K179" s="620"/>
      <c r="L179" s="620"/>
      <c r="M179" s="620"/>
      <c r="N179" s="620"/>
      <c r="O179" s="620"/>
      <c r="P179" s="620"/>
      <c r="Q179" s="620"/>
      <c r="R179" s="620"/>
      <c r="S179" s="620"/>
      <c r="T179" s="620"/>
      <c r="U179" s="620"/>
      <c r="V179" s="620"/>
      <c r="W179" s="620"/>
      <c r="X179" s="620"/>
      <c r="Y179" s="620"/>
      <c r="Z179" s="620"/>
      <c r="AA179" s="620"/>
      <c r="AB179" s="620"/>
      <c r="AC179" s="621"/>
    </row>
    <row r="180" spans="1:29" ht="17.25" customHeight="1" x14ac:dyDescent="0.4"/>
    <row r="181" spans="1:29" ht="17.25" customHeight="1" x14ac:dyDescent="0.4">
      <c r="A181" s="579" t="s">
        <v>752</v>
      </c>
      <c r="B181" s="580"/>
      <c r="C181" s="580"/>
      <c r="D181" s="580"/>
      <c r="E181" s="580"/>
      <c r="F181" s="580"/>
      <c r="G181" s="580"/>
      <c r="H181" s="580"/>
    </row>
    <row r="182" spans="1:29" ht="17.25" customHeight="1" x14ac:dyDescent="0.4">
      <c r="A182" s="581" t="s">
        <v>23</v>
      </c>
      <c r="B182" s="585" t="s">
        <v>402</v>
      </c>
      <c r="C182" s="586"/>
      <c r="D182" s="586"/>
      <c r="E182" s="586"/>
      <c r="F182" s="586"/>
      <c r="G182" s="587"/>
      <c r="H182" s="588">
        <f xml:space="preserve"> 報告書入力!C55</f>
        <v>0</v>
      </c>
      <c r="I182" s="589"/>
      <c r="J182" s="589"/>
      <c r="K182" s="589"/>
      <c r="L182" s="589"/>
      <c r="M182" s="589"/>
      <c r="N182" s="589"/>
      <c r="O182" s="590"/>
      <c r="P182" s="591" t="s">
        <v>753</v>
      </c>
      <c r="Q182" s="592"/>
      <c r="R182" s="592"/>
      <c r="S182" s="592"/>
      <c r="T182" s="593"/>
      <c r="U182" s="588">
        <f xml:space="preserve"> 報告書入力!C56</f>
        <v>0</v>
      </c>
      <c r="V182" s="594"/>
      <c r="W182" s="594"/>
      <c r="X182" s="594"/>
      <c r="Y182" s="594"/>
      <c r="Z182" s="594"/>
      <c r="AA182" s="594"/>
      <c r="AB182" s="594"/>
      <c r="AC182" s="595"/>
    </row>
    <row r="183" spans="1:29" ht="17.25" customHeight="1" x14ac:dyDescent="0.4">
      <c r="A183" s="582"/>
      <c r="B183" s="596" t="s">
        <v>754</v>
      </c>
      <c r="C183" s="597"/>
      <c r="D183" s="598"/>
      <c r="E183" s="539" t="s">
        <v>94</v>
      </c>
      <c r="F183" s="572"/>
      <c r="G183" s="573"/>
      <c r="H183" s="531">
        <f xml:space="preserve"> 報告書入力!C58</f>
        <v>0</v>
      </c>
      <c r="I183" s="532"/>
      <c r="J183" s="532"/>
      <c r="K183" s="532"/>
      <c r="L183" s="532"/>
      <c r="M183" s="532"/>
      <c r="N183" s="532"/>
      <c r="O183" s="532"/>
      <c r="P183" s="532"/>
      <c r="Q183" s="532"/>
      <c r="R183" s="532"/>
      <c r="S183" s="532"/>
      <c r="T183" s="532"/>
      <c r="U183" s="532"/>
      <c r="V183" s="532"/>
      <c r="W183" s="532"/>
      <c r="X183" s="532"/>
      <c r="Y183" s="532"/>
      <c r="Z183" s="532"/>
      <c r="AA183" s="532"/>
      <c r="AB183" s="532"/>
      <c r="AC183" s="534"/>
    </row>
    <row r="184" spans="1:29" ht="17.25" customHeight="1" x14ac:dyDescent="0.4">
      <c r="A184" s="582"/>
      <c r="B184" s="599"/>
      <c r="C184" s="600"/>
      <c r="D184" s="601"/>
      <c r="E184" s="539" t="s">
        <v>154</v>
      </c>
      <c r="F184" s="572"/>
      <c r="G184" s="573"/>
      <c r="H184" s="531">
        <f xml:space="preserve"> 報告書入力!C59</f>
        <v>0</v>
      </c>
      <c r="I184" s="532"/>
      <c r="J184" s="532"/>
      <c r="K184" s="532"/>
      <c r="L184" s="532"/>
      <c r="M184" s="532"/>
      <c r="N184" s="532"/>
      <c r="O184" s="532"/>
      <c r="P184" s="532"/>
      <c r="Q184" s="532"/>
      <c r="R184" s="532"/>
      <c r="S184" s="532"/>
      <c r="T184" s="532"/>
      <c r="U184" s="532"/>
      <c r="V184" s="532"/>
      <c r="W184" s="532"/>
      <c r="X184" s="532"/>
      <c r="Y184" s="532"/>
      <c r="Z184" s="532"/>
      <c r="AA184" s="532"/>
      <c r="AB184" s="532"/>
      <c r="AC184" s="534"/>
    </row>
    <row r="185" spans="1:29" ht="17.25" customHeight="1" x14ac:dyDescent="0.4">
      <c r="A185" s="583"/>
      <c r="B185" s="602"/>
      <c r="C185" s="603"/>
      <c r="D185" s="604"/>
      <c r="E185" s="539" t="s">
        <v>422</v>
      </c>
      <c r="F185" s="572"/>
      <c r="G185" s="573"/>
      <c r="H185" s="531">
        <f xml:space="preserve"> 報告書入力!C60</f>
        <v>0</v>
      </c>
      <c r="I185" s="532"/>
      <c r="J185" s="532"/>
      <c r="K185" s="532"/>
      <c r="L185" s="532"/>
      <c r="M185" s="532"/>
      <c r="N185" s="532"/>
      <c r="O185" s="532"/>
      <c r="P185" s="532"/>
      <c r="Q185" s="532"/>
      <c r="R185" s="532"/>
      <c r="S185" s="532"/>
      <c r="T185" s="532"/>
      <c r="U185" s="532"/>
      <c r="V185" s="532"/>
      <c r="W185" s="532"/>
      <c r="X185" s="532"/>
      <c r="Y185" s="532"/>
      <c r="Z185" s="532"/>
      <c r="AA185" s="532"/>
      <c r="AB185" s="532"/>
      <c r="AC185" s="534"/>
    </row>
    <row r="186" spans="1:29" ht="17.25" customHeight="1" x14ac:dyDescent="0.4">
      <c r="A186" s="584"/>
      <c r="B186" s="605"/>
      <c r="C186" s="606"/>
      <c r="D186" s="607"/>
      <c r="E186" s="539" t="s">
        <v>755</v>
      </c>
      <c r="F186" s="572"/>
      <c r="G186" s="573"/>
      <c r="H186" s="531">
        <f xml:space="preserve"> 報告書入力!C61</f>
        <v>0</v>
      </c>
      <c r="I186" s="532"/>
      <c r="J186" s="532"/>
      <c r="K186" s="532"/>
      <c r="L186" s="532"/>
      <c r="M186" s="532"/>
      <c r="N186" s="532"/>
      <c r="O186" s="532"/>
      <c r="P186" s="532"/>
      <c r="Q186" s="532"/>
      <c r="R186" s="532"/>
      <c r="S186" s="532"/>
      <c r="T186" s="532"/>
      <c r="U186" s="532"/>
      <c r="V186" s="532"/>
      <c r="W186" s="532"/>
      <c r="X186" s="532"/>
      <c r="Y186" s="532"/>
      <c r="Z186" s="532"/>
      <c r="AA186" s="532"/>
      <c r="AB186" s="532"/>
      <c r="AC186" s="534"/>
    </row>
    <row r="187" spans="1:29" ht="17.25" customHeight="1" x14ac:dyDescent="0.4">
      <c r="A187" s="574" t="s">
        <v>756</v>
      </c>
      <c r="B187" s="575"/>
      <c r="C187" s="575"/>
      <c r="D187" s="575"/>
      <c r="E187" s="539" t="s">
        <v>757</v>
      </c>
      <c r="F187" s="572"/>
      <c r="G187" s="573"/>
      <c r="H187" s="531">
        <f xml:space="preserve"> 報告書入力!C62</f>
        <v>0</v>
      </c>
      <c r="I187" s="532"/>
      <c r="J187" s="532"/>
      <c r="K187" s="532"/>
      <c r="L187" s="532"/>
      <c r="M187" s="532"/>
      <c r="N187" s="532"/>
      <c r="O187" s="532"/>
      <c r="P187" s="532"/>
      <c r="Q187" s="532"/>
      <c r="R187" s="532"/>
      <c r="S187" s="532"/>
      <c r="T187" s="532"/>
      <c r="U187" s="532"/>
      <c r="V187" s="532"/>
      <c r="W187" s="532"/>
      <c r="X187" s="532"/>
      <c r="Y187" s="532"/>
      <c r="Z187" s="532"/>
      <c r="AA187" s="532"/>
      <c r="AB187" s="532"/>
      <c r="AC187" s="534"/>
    </row>
    <row r="188" spans="1:29" ht="17.25" customHeight="1" x14ac:dyDescent="0.4">
      <c r="A188" s="576"/>
      <c r="B188" s="575"/>
      <c r="C188" s="575"/>
      <c r="D188" s="575"/>
      <c r="E188" s="539" t="s">
        <v>758</v>
      </c>
      <c r="F188" s="572"/>
      <c r="G188" s="573"/>
      <c r="H188" s="531">
        <f xml:space="preserve"> 報告書入力!C63</f>
        <v>0</v>
      </c>
      <c r="I188" s="532"/>
      <c r="J188" s="532"/>
      <c r="K188" s="532"/>
      <c r="L188" s="532"/>
      <c r="M188" s="532"/>
      <c r="N188" s="532"/>
      <c r="O188" s="532"/>
      <c r="P188" s="532"/>
      <c r="Q188" s="532"/>
      <c r="R188" s="532"/>
      <c r="S188" s="532"/>
      <c r="T188" s="532"/>
      <c r="U188" s="532"/>
      <c r="V188" s="532"/>
      <c r="W188" s="532"/>
      <c r="X188" s="532"/>
      <c r="Y188" s="532"/>
      <c r="Z188" s="532"/>
      <c r="AA188" s="532"/>
      <c r="AB188" s="532"/>
      <c r="AC188" s="534"/>
    </row>
    <row r="189" spans="1:29" ht="17.25" customHeight="1" x14ac:dyDescent="0.4">
      <c r="A189" s="577"/>
      <c r="B189" s="578"/>
      <c r="C189" s="578"/>
      <c r="D189" s="578"/>
      <c r="E189" s="562" t="s">
        <v>154</v>
      </c>
      <c r="F189" s="563"/>
      <c r="G189" s="564"/>
      <c r="H189" s="517">
        <f xml:space="preserve"> 報告書入力!C64</f>
        <v>0</v>
      </c>
      <c r="I189" s="518"/>
      <c r="J189" s="518"/>
      <c r="K189" s="518"/>
      <c r="L189" s="518"/>
      <c r="M189" s="518"/>
      <c r="N189" s="518"/>
      <c r="O189" s="518"/>
      <c r="P189" s="518"/>
      <c r="Q189" s="518"/>
      <c r="R189" s="518"/>
      <c r="S189" s="518"/>
      <c r="T189" s="518"/>
      <c r="U189" s="518"/>
      <c r="V189" s="518"/>
      <c r="W189" s="518"/>
      <c r="X189" s="518"/>
      <c r="Y189" s="518"/>
      <c r="Z189" s="518"/>
      <c r="AA189" s="518"/>
      <c r="AB189" s="518"/>
      <c r="AC189" s="520"/>
    </row>
    <row r="190" spans="1:29" ht="17.25" customHeight="1" x14ac:dyDescent="0.4">
      <c r="A190" s="351"/>
      <c r="B190" s="351"/>
      <c r="C190" s="351"/>
      <c r="D190" s="351"/>
      <c r="E190" s="352"/>
      <c r="F190" s="66"/>
      <c r="G190" s="66"/>
      <c r="H190" s="66"/>
    </row>
    <row r="191" spans="1:29" ht="17.25" customHeight="1" x14ac:dyDescent="0.4">
      <c r="A191" s="565" t="s">
        <v>759</v>
      </c>
      <c r="B191" s="566"/>
      <c r="C191" s="566"/>
      <c r="D191" s="566"/>
      <c r="E191" s="566"/>
      <c r="F191" s="566"/>
      <c r="G191" s="566"/>
      <c r="H191" s="566"/>
      <c r="I191" s="566"/>
      <c r="J191" s="566"/>
      <c r="K191" s="566"/>
      <c r="L191" s="566"/>
      <c r="M191" s="566"/>
      <c r="N191" s="566"/>
      <c r="O191" s="566"/>
      <c r="P191" s="566"/>
      <c r="Q191" s="566"/>
      <c r="R191" s="566"/>
      <c r="S191" s="566"/>
      <c r="T191" s="566"/>
      <c r="U191" s="566"/>
      <c r="V191" s="566"/>
      <c r="W191" s="566"/>
      <c r="X191" s="566"/>
      <c r="Y191" s="566"/>
      <c r="Z191" s="566"/>
      <c r="AA191" s="566"/>
      <c r="AB191" s="566"/>
      <c r="AC191" s="566"/>
    </row>
    <row r="192" spans="1:29" ht="17.25" customHeight="1" x14ac:dyDescent="0.4">
      <c r="A192" s="567" t="s">
        <v>760</v>
      </c>
      <c r="B192" s="568"/>
      <c r="C192" s="568"/>
      <c r="D192" s="568"/>
      <c r="E192" s="568"/>
      <c r="F192" s="568"/>
      <c r="G192" s="568"/>
      <c r="H192" s="501" t="s">
        <v>860</v>
      </c>
      <c r="I192" s="569"/>
      <c r="J192" s="569"/>
      <c r="K192" s="569"/>
      <c r="L192" s="569"/>
      <c r="M192" s="569"/>
      <c r="N192" s="569"/>
      <c r="O192" s="569"/>
      <c r="P192" s="569"/>
      <c r="Q192" s="569"/>
      <c r="R192" s="569"/>
      <c r="S192" s="569"/>
      <c r="T192" s="569"/>
      <c r="U192" s="569"/>
      <c r="V192" s="569"/>
      <c r="W192" s="501" t="s">
        <v>820</v>
      </c>
      <c r="X192" s="570"/>
      <c r="Y192" s="570"/>
      <c r="Z192" s="570"/>
      <c r="AA192" s="570"/>
      <c r="AB192" s="570"/>
      <c r="AC192" s="571"/>
    </row>
    <row r="193" spans="1:29" ht="17.25" customHeight="1" x14ac:dyDescent="0.4">
      <c r="A193" s="549" t="s">
        <v>761</v>
      </c>
      <c r="B193" s="550"/>
      <c r="C193" s="550"/>
      <c r="D193" s="550"/>
      <c r="E193" s="550"/>
      <c r="F193" s="550"/>
      <c r="G193" s="551"/>
      <c r="H193" s="552">
        <f xml:space="preserve"> 報告書入力!$C$67</f>
        <v>0</v>
      </c>
      <c r="I193" s="553"/>
      <c r="J193" s="553"/>
      <c r="K193" s="553"/>
      <c r="L193" s="553"/>
      <c r="M193" s="553"/>
      <c r="N193" s="553"/>
      <c r="O193" s="553"/>
      <c r="P193" s="553"/>
      <c r="Q193" s="553"/>
      <c r="R193" s="553"/>
      <c r="S193" s="553"/>
      <c r="T193" s="553"/>
      <c r="U193" s="553"/>
      <c r="V193" s="554"/>
      <c r="W193" s="552">
        <f xml:space="preserve"> 報告書入力!$D$67</f>
        <v>0</v>
      </c>
      <c r="X193" s="553"/>
      <c r="Y193" s="553"/>
      <c r="Z193" s="553"/>
      <c r="AA193" s="553"/>
      <c r="AB193" s="553"/>
      <c r="AC193" s="555"/>
    </row>
    <row r="194" spans="1:29" ht="17.25" customHeight="1" x14ac:dyDescent="0.4">
      <c r="A194" s="556" t="s">
        <v>762</v>
      </c>
      <c r="B194" s="536" t="s">
        <v>763</v>
      </c>
      <c r="C194" s="537"/>
      <c r="D194" s="537"/>
      <c r="E194" s="537"/>
      <c r="F194" s="537"/>
      <c r="G194" s="495"/>
      <c r="H194" s="487" t="s">
        <v>764</v>
      </c>
      <c r="I194" s="544"/>
      <c r="J194" s="488"/>
      <c r="K194" s="531">
        <f xml:space="preserve"> 報告書入力!C69</f>
        <v>0</v>
      </c>
      <c r="L194" s="532"/>
      <c r="M194" s="532"/>
      <c r="N194" s="532"/>
      <c r="O194" s="532"/>
      <c r="P194" s="532"/>
      <c r="Q194" s="532"/>
      <c r="R194" s="532"/>
      <c r="S194" s="532"/>
      <c r="T194" s="532"/>
      <c r="U194" s="532"/>
      <c r="V194" s="533"/>
      <c r="W194" s="531">
        <f xml:space="preserve"> 報告書入力!$D$69</f>
        <v>0</v>
      </c>
      <c r="X194" s="532"/>
      <c r="Y194" s="532"/>
      <c r="Z194" s="532"/>
      <c r="AA194" s="532"/>
      <c r="AB194" s="532"/>
      <c r="AC194" s="534"/>
    </row>
    <row r="195" spans="1:29" ht="17.25" customHeight="1" x14ac:dyDescent="0.4">
      <c r="A195" s="556"/>
      <c r="B195" s="536" t="s">
        <v>765</v>
      </c>
      <c r="C195" s="537"/>
      <c r="D195" s="537"/>
      <c r="E195" s="537"/>
      <c r="F195" s="537"/>
      <c r="G195" s="495"/>
      <c r="H195" s="535"/>
      <c r="I195" s="559"/>
      <c r="J195" s="490"/>
      <c r="K195" s="531">
        <f xml:space="preserve"> 報告書入力!C70</f>
        <v>0</v>
      </c>
      <c r="L195" s="532"/>
      <c r="M195" s="532"/>
      <c r="N195" s="532"/>
      <c r="O195" s="532"/>
      <c r="P195" s="532"/>
      <c r="Q195" s="532"/>
      <c r="R195" s="532"/>
      <c r="S195" s="532"/>
      <c r="T195" s="532"/>
      <c r="U195" s="532"/>
      <c r="V195" s="533"/>
      <c r="W195" s="531">
        <f xml:space="preserve"> 報告書入力!$D$70</f>
        <v>0</v>
      </c>
      <c r="X195" s="532"/>
      <c r="Y195" s="532"/>
      <c r="Z195" s="532"/>
      <c r="AA195" s="532"/>
      <c r="AB195" s="532"/>
      <c r="AC195" s="534"/>
    </row>
    <row r="196" spans="1:29" ht="17.25" customHeight="1" x14ac:dyDescent="0.4">
      <c r="A196" s="556"/>
      <c r="B196" s="536" t="s">
        <v>766</v>
      </c>
      <c r="C196" s="537"/>
      <c r="D196" s="537"/>
      <c r="E196" s="537"/>
      <c r="F196" s="537"/>
      <c r="G196" s="495"/>
      <c r="H196" s="491"/>
      <c r="I196" s="560"/>
      <c r="J196" s="492"/>
      <c r="K196" s="531">
        <f xml:space="preserve"> 報告書入力!C71</f>
        <v>0</v>
      </c>
      <c r="L196" s="532"/>
      <c r="M196" s="532"/>
      <c r="N196" s="532"/>
      <c r="O196" s="532"/>
      <c r="P196" s="532"/>
      <c r="Q196" s="532"/>
      <c r="R196" s="532"/>
      <c r="S196" s="532"/>
      <c r="T196" s="532"/>
      <c r="U196" s="532"/>
      <c r="V196" s="533"/>
      <c r="W196" s="531">
        <f xml:space="preserve"> 報告書入力!$D$71</f>
        <v>0</v>
      </c>
      <c r="X196" s="532"/>
      <c r="Y196" s="532"/>
      <c r="Z196" s="532"/>
      <c r="AA196" s="532"/>
      <c r="AB196" s="532"/>
      <c r="AC196" s="534"/>
    </row>
    <row r="197" spans="1:29" ht="17.25" customHeight="1" x14ac:dyDescent="0.4">
      <c r="A197" s="556"/>
      <c r="B197" s="543" t="s">
        <v>767</v>
      </c>
      <c r="C197" s="544"/>
      <c r="D197" s="544"/>
      <c r="E197" s="544"/>
      <c r="F197" s="544"/>
      <c r="G197" s="488"/>
      <c r="H197" s="539" t="s">
        <v>768</v>
      </c>
      <c r="I197" s="537"/>
      <c r="J197" s="495"/>
      <c r="K197" s="531">
        <f xml:space="preserve"> 報告書入力!C72</f>
        <v>0</v>
      </c>
      <c r="L197" s="532"/>
      <c r="M197" s="532"/>
      <c r="N197" s="532"/>
      <c r="O197" s="532"/>
      <c r="P197" s="532"/>
      <c r="Q197" s="532"/>
      <c r="R197" s="532"/>
      <c r="S197" s="532"/>
      <c r="T197" s="532"/>
      <c r="U197" s="532"/>
      <c r="V197" s="533"/>
      <c r="W197" s="531">
        <f xml:space="preserve"> 報告書入力!$D$72</f>
        <v>0</v>
      </c>
      <c r="X197" s="532"/>
      <c r="Y197" s="532"/>
      <c r="Z197" s="532"/>
      <c r="AA197" s="532"/>
      <c r="AB197" s="532"/>
      <c r="AC197" s="534"/>
    </row>
    <row r="198" spans="1:29" ht="17.25" customHeight="1" x14ac:dyDescent="0.4">
      <c r="A198" s="556"/>
      <c r="B198" s="491"/>
      <c r="C198" s="560"/>
      <c r="D198" s="560"/>
      <c r="E198" s="560"/>
      <c r="F198" s="560"/>
      <c r="G198" s="492"/>
      <c r="H198" s="539" t="s">
        <v>861</v>
      </c>
      <c r="I198" s="537"/>
      <c r="J198" s="495"/>
      <c r="K198" s="531">
        <f xml:space="preserve"> 報告書入力!C73</f>
        <v>0</v>
      </c>
      <c r="L198" s="532"/>
      <c r="M198" s="532"/>
      <c r="N198" s="532"/>
      <c r="O198" s="532"/>
      <c r="P198" s="532"/>
      <c r="Q198" s="532"/>
      <c r="R198" s="532"/>
      <c r="S198" s="532"/>
      <c r="T198" s="532"/>
      <c r="U198" s="532"/>
      <c r="V198" s="533"/>
      <c r="W198" s="531">
        <f xml:space="preserve"> 報告書入力!$D$73</f>
        <v>0</v>
      </c>
      <c r="X198" s="532"/>
      <c r="Y198" s="532"/>
      <c r="Z198" s="532"/>
      <c r="AA198" s="532"/>
      <c r="AB198" s="532"/>
      <c r="AC198" s="534"/>
    </row>
    <row r="199" spans="1:29" ht="17.25" customHeight="1" x14ac:dyDescent="0.4">
      <c r="A199" s="556"/>
      <c r="B199" s="536" t="s">
        <v>769</v>
      </c>
      <c r="C199" s="537"/>
      <c r="D199" s="537"/>
      <c r="E199" s="537"/>
      <c r="F199" s="537"/>
      <c r="G199" s="495"/>
      <c r="H199" s="487" t="s">
        <v>862</v>
      </c>
      <c r="I199" s="544"/>
      <c r="J199" s="488"/>
      <c r="K199" s="531">
        <f xml:space="preserve"> 報告書入力!$B$74</f>
        <v>0</v>
      </c>
      <c r="L199" s="532"/>
      <c r="M199" s="532"/>
      <c r="N199" s="533"/>
      <c r="O199" s="487" t="s">
        <v>770</v>
      </c>
      <c r="P199" s="488"/>
      <c r="Q199" s="531">
        <f xml:space="preserve"> 報告書入力!C74</f>
        <v>0</v>
      </c>
      <c r="R199" s="532"/>
      <c r="S199" s="532"/>
      <c r="T199" s="532"/>
      <c r="U199" s="532"/>
      <c r="V199" s="533"/>
      <c r="W199" s="531">
        <f xml:space="preserve"> 報告書入力!$D$74</f>
        <v>0</v>
      </c>
      <c r="X199" s="532"/>
      <c r="Y199" s="532"/>
      <c r="Z199" s="532"/>
      <c r="AA199" s="532"/>
      <c r="AB199" s="532"/>
      <c r="AC199" s="534"/>
    </row>
    <row r="200" spans="1:29" ht="17.25" customHeight="1" x14ac:dyDescent="0.4">
      <c r="A200" s="557"/>
      <c r="B200" s="536" t="s">
        <v>771</v>
      </c>
      <c r="C200" s="537"/>
      <c r="D200" s="537"/>
      <c r="E200" s="537"/>
      <c r="F200" s="537"/>
      <c r="G200" s="495"/>
      <c r="H200" s="535"/>
      <c r="I200" s="559"/>
      <c r="J200" s="490"/>
      <c r="K200" s="531">
        <f xml:space="preserve"> 報告書入力!$B$75</f>
        <v>0</v>
      </c>
      <c r="L200" s="532"/>
      <c r="M200" s="532"/>
      <c r="N200" s="533"/>
      <c r="O200" s="535"/>
      <c r="P200" s="490"/>
      <c r="Q200" s="531">
        <f xml:space="preserve"> 報告書入力!C75</f>
        <v>0</v>
      </c>
      <c r="R200" s="532"/>
      <c r="S200" s="532"/>
      <c r="T200" s="532"/>
      <c r="U200" s="532"/>
      <c r="V200" s="533"/>
      <c r="W200" s="531">
        <f xml:space="preserve"> 報告書入力!$D$75</f>
        <v>0</v>
      </c>
      <c r="X200" s="532"/>
      <c r="Y200" s="532"/>
      <c r="Z200" s="532"/>
      <c r="AA200" s="532"/>
      <c r="AB200" s="532"/>
      <c r="AC200" s="534"/>
    </row>
    <row r="201" spans="1:29" ht="17.25" customHeight="1" x14ac:dyDescent="0.4">
      <c r="A201" s="558"/>
      <c r="B201" s="543" t="s">
        <v>772</v>
      </c>
      <c r="C201" s="544"/>
      <c r="D201" s="544"/>
      <c r="E201" s="544"/>
      <c r="F201" s="544"/>
      <c r="G201" s="488"/>
      <c r="H201" s="535"/>
      <c r="I201" s="561"/>
      <c r="J201" s="490"/>
      <c r="K201" s="545">
        <f xml:space="preserve"> 報告書入力!$B$76</f>
        <v>0</v>
      </c>
      <c r="L201" s="546"/>
      <c r="M201" s="546"/>
      <c r="N201" s="547"/>
      <c r="O201" s="535"/>
      <c r="P201" s="490"/>
      <c r="Q201" s="545">
        <f xml:space="preserve"> 報告書入力!C76</f>
        <v>0</v>
      </c>
      <c r="R201" s="546"/>
      <c r="S201" s="546"/>
      <c r="T201" s="546"/>
      <c r="U201" s="546"/>
      <c r="V201" s="547"/>
      <c r="W201" s="545">
        <f xml:space="preserve"> 報告書入力!D76</f>
        <v>0</v>
      </c>
      <c r="X201" s="546"/>
      <c r="Y201" s="546"/>
      <c r="Z201" s="546"/>
      <c r="AA201" s="546"/>
      <c r="AB201" s="546"/>
      <c r="AC201" s="548"/>
    </row>
    <row r="202" spans="1:29" ht="17.25" customHeight="1" x14ac:dyDescent="0.4">
      <c r="A202" s="538" t="s">
        <v>773</v>
      </c>
      <c r="B202" s="537"/>
      <c r="C202" s="537"/>
      <c r="D202" s="537"/>
      <c r="E202" s="537"/>
      <c r="F202" s="537"/>
      <c r="G202" s="495"/>
      <c r="H202" s="531">
        <f xml:space="preserve"> 報告書入力!C77</f>
        <v>0</v>
      </c>
      <c r="I202" s="532"/>
      <c r="J202" s="532"/>
      <c r="K202" s="532"/>
      <c r="L202" s="532"/>
      <c r="M202" s="532"/>
      <c r="N202" s="532"/>
      <c r="O202" s="532"/>
      <c r="P202" s="532"/>
      <c r="Q202" s="532"/>
      <c r="R202" s="532"/>
      <c r="S202" s="532"/>
      <c r="T202" s="532"/>
      <c r="U202" s="532"/>
      <c r="V202" s="533"/>
      <c r="W202" s="531">
        <f xml:space="preserve"> 報告書入力!D77</f>
        <v>0</v>
      </c>
      <c r="X202" s="532"/>
      <c r="Y202" s="532"/>
      <c r="Z202" s="532"/>
      <c r="AA202" s="532"/>
      <c r="AB202" s="532"/>
      <c r="AC202" s="534"/>
    </row>
    <row r="203" spans="1:29" ht="17.25" customHeight="1" x14ac:dyDescent="0.4">
      <c r="A203" s="538" t="s">
        <v>774</v>
      </c>
      <c r="B203" s="537"/>
      <c r="C203" s="537"/>
      <c r="D203" s="537"/>
      <c r="E203" s="537"/>
      <c r="F203" s="537"/>
      <c r="G203" s="495"/>
      <c r="H203" s="539" t="s">
        <v>863</v>
      </c>
      <c r="I203" s="540"/>
      <c r="J203" s="541"/>
      <c r="K203" s="531">
        <f xml:space="preserve"> 報告書入力!C78</f>
        <v>0</v>
      </c>
      <c r="L203" s="532"/>
      <c r="M203" s="532"/>
      <c r="N203" s="532"/>
      <c r="O203" s="532"/>
      <c r="P203" s="532"/>
      <c r="Q203" s="532"/>
      <c r="R203" s="532"/>
      <c r="S203" s="532"/>
      <c r="T203" s="532"/>
      <c r="U203" s="532"/>
      <c r="V203" s="533"/>
      <c r="W203" s="531">
        <f xml:space="preserve"> 報告書入力!$D$78</f>
        <v>0</v>
      </c>
      <c r="X203" s="532"/>
      <c r="Y203" s="532"/>
      <c r="Z203" s="532"/>
      <c r="AA203" s="532"/>
      <c r="AB203" s="532"/>
      <c r="AC203" s="534"/>
    </row>
    <row r="204" spans="1:29" ht="17.25" customHeight="1" x14ac:dyDescent="0.4">
      <c r="A204" s="538" t="s">
        <v>775</v>
      </c>
      <c r="B204" s="537"/>
      <c r="C204" s="537"/>
      <c r="D204" s="537"/>
      <c r="E204" s="537"/>
      <c r="F204" s="537"/>
      <c r="G204" s="495"/>
      <c r="H204" s="542"/>
      <c r="I204" s="540"/>
      <c r="J204" s="541"/>
      <c r="K204" s="531">
        <f xml:space="preserve"> 報告書入力!C79</f>
        <v>0</v>
      </c>
      <c r="L204" s="532"/>
      <c r="M204" s="532"/>
      <c r="N204" s="532"/>
      <c r="O204" s="532"/>
      <c r="P204" s="532"/>
      <c r="Q204" s="532"/>
      <c r="R204" s="532"/>
      <c r="S204" s="532"/>
      <c r="T204" s="532"/>
      <c r="U204" s="532"/>
      <c r="V204" s="533"/>
      <c r="W204" s="531">
        <f xml:space="preserve"> 報告書入力!$D$79</f>
        <v>0</v>
      </c>
      <c r="X204" s="532"/>
      <c r="Y204" s="532"/>
      <c r="Z204" s="532"/>
      <c r="AA204" s="532"/>
      <c r="AB204" s="532"/>
      <c r="AC204" s="534"/>
    </row>
    <row r="205" spans="1:29" ht="17.25" customHeight="1" x14ac:dyDescent="0.4">
      <c r="A205" s="526" t="s">
        <v>776</v>
      </c>
      <c r="B205" s="527"/>
      <c r="C205" s="527"/>
      <c r="D205" s="528" t="s">
        <v>777</v>
      </c>
      <c r="E205" s="529"/>
      <c r="F205" s="529"/>
      <c r="G205" s="530"/>
      <c r="H205" s="531">
        <f xml:space="preserve"> 報告書入力!C81</f>
        <v>0</v>
      </c>
      <c r="I205" s="532"/>
      <c r="J205" s="532"/>
      <c r="K205" s="532"/>
      <c r="L205" s="532"/>
      <c r="M205" s="532"/>
      <c r="N205" s="532"/>
      <c r="O205" s="532"/>
      <c r="P205" s="532"/>
      <c r="Q205" s="532"/>
      <c r="R205" s="532"/>
      <c r="S205" s="532"/>
      <c r="T205" s="532"/>
      <c r="U205" s="532"/>
      <c r="V205" s="533"/>
      <c r="W205" s="531">
        <f xml:space="preserve"> 報告書入力!$D$81</f>
        <v>0</v>
      </c>
      <c r="X205" s="532"/>
      <c r="Y205" s="532"/>
      <c r="Z205" s="532"/>
      <c r="AA205" s="532"/>
      <c r="AB205" s="532"/>
      <c r="AC205" s="534"/>
    </row>
    <row r="206" spans="1:29" ht="17.25" customHeight="1" x14ac:dyDescent="0.4">
      <c r="A206" s="526"/>
      <c r="B206" s="527"/>
      <c r="C206" s="527"/>
      <c r="D206" s="528" t="s">
        <v>749</v>
      </c>
      <c r="E206" s="529"/>
      <c r="F206" s="529"/>
      <c r="G206" s="530"/>
      <c r="H206" s="531">
        <f xml:space="preserve"> 報告書入力!C82</f>
        <v>0</v>
      </c>
      <c r="I206" s="532"/>
      <c r="J206" s="532"/>
      <c r="K206" s="532"/>
      <c r="L206" s="532"/>
      <c r="M206" s="532"/>
      <c r="N206" s="532"/>
      <c r="O206" s="532"/>
      <c r="P206" s="532"/>
      <c r="Q206" s="532"/>
      <c r="R206" s="532"/>
      <c r="S206" s="532"/>
      <c r="T206" s="532"/>
      <c r="U206" s="532"/>
      <c r="V206" s="533"/>
      <c r="W206" s="531">
        <f xml:space="preserve"> 報告書入力!$D$82</f>
        <v>0</v>
      </c>
      <c r="X206" s="532"/>
      <c r="Y206" s="532"/>
      <c r="Z206" s="532"/>
      <c r="AA206" s="532"/>
      <c r="AB206" s="532"/>
      <c r="AC206" s="534"/>
    </row>
    <row r="207" spans="1:29" ht="17.25" customHeight="1" x14ac:dyDescent="0.4">
      <c r="A207" s="514" t="s">
        <v>778</v>
      </c>
      <c r="B207" s="515"/>
      <c r="C207" s="515"/>
      <c r="D207" s="515"/>
      <c r="E207" s="515"/>
      <c r="F207" s="515"/>
      <c r="G207" s="516"/>
      <c r="H207" s="353"/>
      <c r="I207" s="354" t="s">
        <v>337</v>
      </c>
      <c r="J207" s="355"/>
      <c r="K207" s="517">
        <f xml:space="preserve"> 報告書入力!$C$83</f>
        <v>0</v>
      </c>
      <c r="L207" s="518"/>
      <c r="M207" s="518"/>
      <c r="N207" s="518"/>
      <c r="O207" s="518"/>
      <c r="P207" s="518"/>
      <c r="Q207" s="518"/>
      <c r="R207" s="518"/>
      <c r="S207" s="518"/>
      <c r="T207" s="518"/>
      <c r="U207" s="518"/>
      <c r="V207" s="519"/>
      <c r="W207" s="517">
        <f xml:space="preserve"> 報告書入力!$D$83</f>
        <v>0</v>
      </c>
      <c r="X207" s="518"/>
      <c r="Y207" s="518"/>
      <c r="Z207" s="518"/>
      <c r="AA207" s="518"/>
      <c r="AB207" s="518"/>
      <c r="AC207" s="520"/>
    </row>
    <row r="208" spans="1:29" ht="12" customHeight="1" x14ac:dyDescent="0.15">
      <c r="A208" s="306" t="str">
        <f xml:space="preserve"> 報告書入力!C1</f>
        <v>ver.5.1.1</v>
      </c>
      <c r="B208" s="307"/>
      <c r="C208" s="307"/>
      <c r="D208" s="307"/>
      <c r="E208" s="307"/>
      <c r="F208" s="307"/>
      <c r="G208" s="307"/>
      <c r="H208" s="307"/>
      <c r="I208" s="307"/>
      <c r="J208" s="307"/>
      <c r="K208" s="307"/>
      <c r="L208" s="307"/>
      <c r="M208" s="307"/>
      <c r="N208" s="307"/>
      <c r="O208" s="305"/>
      <c r="P208" s="305"/>
      <c r="Q208" s="305"/>
      <c r="R208" s="305"/>
      <c r="S208" s="305"/>
      <c r="T208" s="305"/>
      <c r="U208" s="305"/>
      <c r="V208" s="305"/>
      <c r="W208" s="305"/>
      <c r="X208" s="305"/>
      <c r="Y208" s="305"/>
      <c r="Z208" s="305"/>
      <c r="AA208" s="305"/>
      <c r="AB208" s="305"/>
    </row>
    <row r="209" spans="1:29" ht="3.75" customHeight="1" x14ac:dyDescent="0.4">
      <c r="B209" s="307"/>
      <c r="C209" s="307"/>
      <c r="D209" s="307"/>
      <c r="E209" s="307"/>
      <c r="F209" s="307"/>
      <c r="G209" s="307"/>
      <c r="H209" s="307"/>
      <c r="I209" s="307"/>
      <c r="J209" s="307"/>
      <c r="K209" s="307"/>
      <c r="L209" s="307"/>
      <c r="M209" s="307"/>
      <c r="N209" s="307"/>
      <c r="O209" s="305"/>
      <c r="P209" s="305"/>
      <c r="Q209" s="305"/>
      <c r="R209" s="305"/>
      <c r="S209" s="305"/>
      <c r="T209" s="305"/>
      <c r="U209" s="305"/>
      <c r="V209" s="305"/>
      <c r="W209" s="305"/>
      <c r="X209" s="348"/>
      <c r="Y209" s="348"/>
      <c r="Z209" s="348"/>
      <c r="AA209" s="348"/>
      <c r="AB209" s="348"/>
    </row>
    <row r="210" spans="1:29" ht="17.25" customHeight="1" x14ac:dyDescent="0.4">
      <c r="A210" s="332"/>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521">
        <f>X158</f>
        <v>0</v>
      </c>
      <c r="Y210" s="522"/>
      <c r="Z210" s="522"/>
      <c r="AA210" s="522"/>
      <c r="AB210" s="523" t="s">
        <v>864</v>
      </c>
      <c r="AC210" s="524"/>
    </row>
    <row r="211" spans="1:29" ht="17.25" customHeight="1" x14ac:dyDescent="0.4"/>
    <row r="212" spans="1:29" ht="17.25" customHeight="1" x14ac:dyDescent="0.4"/>
    <row r="213" spans="1:29" ht="17.25" customHeight="1" x14ac:dyDescent="0.4"/>
    <row r="214" spans="1:29" ht="17.25" customHeight="1" x14ac:dyDescent="0.4">
      <c r="A214" s="525" t="s">
        <v>865</v>
      </c>
      <c r="B214" s="525"/>
      <c r="C214" s="525"/>
      <c r="D214" s="525"/>
      <c r="E214" s="525"/>
      <c r="F214" s="525"/>
      <c r="G214" s="525"/>
      <c r="H214" s="525"/>
      <c r="I214" s="525"/>
      <c r="J214" s="525"/>
      <c r="K214" s="356"/>
      <c r="L214" s="303"/>
      <c r="M214" s="303"/>
      <c r="N214" s="303"/>
    </row>
    <row r="215" spans="1:29" ht="17.25" customHeight="1" x14ac:dyDescent="0.4">
      <c r="A215" s="496" t="s">
        <v>866</v>
      </c>
      <c r="B215" s="497"/>
      <c r="C215" s="498"/>
      <c r="D215" s="499" t="s">
        <v>779</v>
      </c>
      <c r="E215" s="499"/>
      <c r="F215" s="500"/>
      <c r="G215" s="500"/>
      <c r="H215" s="497" t="s">
        <v>780</v>
      </c>
      <c r="I215" s="501"/>
      <c r="J215" s="502" t="s">
        <v>781</v>
      </c>
      <c r="K215" s="502"/>
      <c r="L215" s="502"/>
      <c r="M215" s="502"/>
      <c r="N215" s="502"/>
      <c r="O215" s="502"/>
      <c r="P215" s="503"/>
      <c r="Q215" s="503"/>
      <c r="R215" s="503"/>
      <c r="S215" s="503"/>
      <c r="T215" s="503"/>
      <c r="U215" s="503"/>
      <c r="V215" s="503"/>
      <c r="W215" s="503"/>
      <c r="X215" s="503"/>
      <c r="Y215" s="503"/>
      <c r="Z215" s="503"/>
      <c r="AA215" s="503"/>
      <c r="AB215" s="503"/>
      <c r="AC215" s="504"/>
    </row>
    <row r="216" spans="1:29" ht="17.25" customHeight="1" x14ac:dyDescent="0.4">
      <c r="A216" s="505" t="s">
        <v>867</v>
      </c>
      <c r="B216" s="506"/>
      <c r="C216" s="507"/>
      <c r="D216" s="508" t="s">
        <v>782</v>
      </c>
      <c r="E216" s="508"/>
      <c r="F216" s="509"/>
      <c r="G216" s="509"/>
      <c r="H216" s="510">
        <f xml:space="preserve"> 報告書入力!$B$86</f>
        <v>0</v>
      </c>
      <c r="I216" s="511"/>
      <c r="J216" s="512">
        <f xml:space="preserve"> 報告書入力!$C$86</f>
        <v>0</v>
      </c>
      <c r="K216" s="512"/>
      <c r="L216" s="512"/>
      <c r="M216" s="512"/>
      <c r="N216" s="512"/>
      <c r="O216" s="512"/>
      <c r="P216" s="512"/>
      <c r="Q216" s="512"/>
      <c r="R216" s="512"/>
      <c r="S216" s="512"/>
      <c r="T216" s="512"/>
      <c r="U216" s="512"/>
      <c r="V216" s="512"/>
      <c r="W216" s="512"/>
      <c r="X216" s="512"/>
      <c r="Y216" s="512"/>
      <c r="Z216" s="512"/>
      <c r="AA216" s="512"/>
      <c r="AB216" s="512"/>
      <c r="AC216" s="513"/>
    </row>
    <row r="217" spans="1:29" ht="17.25" customHeight="1" x14ac:dyDescent="0.4">
      <c r="A217" s="474"/>
      <c r="B217" s="476"/>
      <c r="C217" s="477"/>
      <c r="D217" s="478" t="s">
        <v>783</v>
      </c>
      <c r="E217" s="478"/>
      <c r="F217" s="493"/>
      <c r="G217" s="493"/>
      <c r="H217" s="485"/>
      <c r="I217" s="480"/>
      <c r="J217" s="472">
        <f xml:space="preserve"> 報告書入力!$C$87</f>
        <v>0</v>
      </c>
      <c r="K217" s="472"/>
      <c r="L217" s="472"/>
      <c r="M217" s="472"/>
      <c r="N217" s="472"/>
      <c r="O217" s="472"/>
      <c r="P217" s="472"/>
      <c r="Q217" s="472"/>
      <c r="R217" s="472"/>
      <c r="S217" s="472"/>
      <c r="T217" s="472"/>
      <c r="U217" s="472"/>
      <c r="V217" s="472"/>
      <c r="W217" s="472"/>
      <c r="X217" s="472"/>
      <c r="Y217" s="472"/>
      <c r="Z217" s="472"/>
      <c r="AA217" s="472"/>
      <c r="AB217" s="472"/>
      <c r="AC217" s="473"/>
    </row>
    <row r="218" spans="1:29" ht="17.25" customHeight="1" x14ac:dyDescent="0.4">
      <c r="A218" s="474" t="s">
        <v>784</v>
      </c>
      <c r="B218" s="476"/>
      <c r="C218" s="477"/>
      <c r="D218" s="478" t="s">
        <v>785</v>
      </c>
      <c r="E218" s="478"/>
      <c r="F218" s="493"/>
      <c r="G218" s="493"/>
      <c r="H218" s="494">
        <f xml:space="preserve"> 報告書入力!$B$88</f>
        <v>0</v>
      </c>
      <c r="I218" s="495"/>
      <c r="J218" s="472">
        <f xml:space="preserve"> 報告書入力!$C$88</f>
        <v>0</v>
      </c>
      <c r="K218" s="472"/>
      <c r="L218" s="472"/>
      <c r="M218" s="472"/>
      <c r="N218" s="472"/>
      <c r="O218" s="472"/>
      <c r="P218" s="472"/>
      <c r="Q218" s="472"/>
      <c r="R218" s="472"/>
      <c r="S218" s="472"/>
      <c r="T218" s="472"/>
      <c r="U218" s="472"/>
      <c r="V218" s="472"/>
      <c r="W218" s="472"/>
      <c r="X218" s="472"/>
      <c r="Y218" s="472"/>
      <c r="Z218" s="472"/>
      <c r="AA218" s="472"/>
      <c r="AB218" s="472"/>
      <c r="AC218" s="473"/>
    </row>
    <row r="219" spans="1:29" ht="17.25" customHeight="1" x14ac:dyDescent="0.4">
      <c r="A219" s="474"/>
      <c r="B219" s="476"/>
      <c r="C219" s="477"/>
      <c r="D219" s="478" t="s">
        <v>786</v>
      </c>
      <c r="E219" s="478"/>
      <c r="F219" s="493"/>
      <c r="G219" s="493"/>
      <c r="H219" s="494">
        <f xml:space="preserve"> 報告書入力!B89</f>
        <v>0</v>
      </c>
      <c r="I219" s="495"/>
      <c r="J219" s="472">
        <f xml:space="preserve"> 報告書入力!$C$89</f>
        <v>0</v>
      </c>
      <c r="K219" s="472"/>
      <c r="L219" s="472"/>
      <c r="M219" s="472"/>
      <c r="N219" s="472"/>
      <c r="O219" s="472"/>
      <c r="P219" s="472"/>
      <c r="Q219" s="472"/>
      <c r="R219" s="472"/>
      <c r="S219" s="472"/>
      <c r="T219" s="472"/>
      <c r="U219" s="472"/>
      <c r="V219" s="472"/>
      <c r="W219" s="472"/>
      <c r="X219" s="472"/>
      <c r="Y219" s="472"/>
      <c r="Z219" s="472"/>
      <c r="AA219" s="472"/>
      <c r="AB219" s="472"/>
      <c r="AC219" s="473"/>
    </row>
    <row r="220" spans="1:29" ht="17.25" customHeight="1" x14ac:dyDescent="0.4">
      <c r="A220" s="474" t="s">
        <v>868</v>
      </c>
      <c r="B220" s="476"/>
      <c r="C220" s="477"/>
      <c r="D220" s="478" t="s">
        <v>787</v>
      </c>
      <c r="E220" s="478"/>
      <c r="F220" s="493"/>
      <c r="G220" s="493"/>
      <c r="H220" s="485">
        <f xml:space="preserve"> 報告書入力!$B$90</f>
        <v>0</v>
      </c>
      <c r="I220" s="480"/>
      <c r="J220" s="472">
        <f xml:space="preserve"> 報告書入力!$C$90</f>
        <v>0</v>
      </c>
      <c r="K220" s="472"/>
      <c r="L220" s="472"/>
      <c r="M220" s="472"/>
      <c r="N220" s="472"/>
      <c r="O220" s="472"/>
      <c r="P220" s="472"/>
      <c r="Q220" s="472"/>
      <c r="R220" s="472"/>
      <c r="S220" s="472"/>
      <c r="T220" s="472"/>
      <c r="U220" s="472"/>
      <c r="V220" s="472"/>
      <c r="W220" s="472"/>
      <c r="X220" s="472"/>
      <c r="Y220" s="472"/>
      <c r="Z220" s="472"/>
      <c r="AA220" s="472"/>
      <c r="AB220" s="472"/>
      <c r="AC220" s="473"/>
    </row>
    <row r="221" spans="1:29" ht="17.25" customHeight="1" x14ac:dyDescent="0.4">
      <c r="A221" s="474"/>
      <c r="B221" s="476"/>
      <c r="C221" s="477"/>
      <c r="D221" s="478" t="s">
        <v>788</v>
      </c>
      <c r="E221" s="478"/>
      <c r="F221" s="493"/>
      <c r="G221" s="493"/>
      <c r="H221" s="485"/>
      <c r="I221" s="480"/>
      <c r="J221" s="472">
        <f xml:space="preserve"> 報告書入力!$C$91</f>
        <v>0</v>
      </c>
      <c r="K221" s="472"/>
      <c r="L221" s="472"/>
      <c r="M221" s="472"/>
      <c r="N221" s="472"/>
      <c r="O221" s="472"/>
      <c r="P221" s="472"/>
      <c r="Q221" s="472"/>
      <c r="R221" s="472"/>
      <c r="S221" s="472"/>
      <c r="T221" s="472"/>
      <c r="U221" s="472"/>
      <c r="V221" s="472"/>
      <c r="W221" s="472"/>
      <c r="X221" s="472"/>
      <c r="Y221" s="472"/>
      <c r="Z221" s="472"/>
      <c r="AA221" s="472"/>
      <c r="AB221" s="472"/>
      <c r="AC221" s="473"/>
    </row>
    <row r="222" spans="1:29" ht="17.25" customHeight="1" x14ac:dyDescent="0.4">
      <c r="A222" s="474"/>
      <c r="B222" s="476"/>
      <c r="C222" s="477"/>
      <c r="D222" s="478" t="s">
        <v>821</v>
      </c>
      <c r="E222" s="478"/>
      <c r="F222" s="493"/>
      <c r="G222" s="493"/>
      <c r="H222" s="485"/>
      <c r="I222" s="480"/>
      <c r="J222" s="472">
        <f xml:space="preserve"> 報告書入力!$C$92</f>
        <v>0</v>
      </c>
      <c r="K222" s="472"/>
      <c r="L222" s="472"/>
      <c r="M222" s="472"/>
      <c r="N222" s="472"/>
      <c r="O222" s="472"/>
      <c r="P222" s="472"/>
      <c r="Q222" s="472"/>
      <c r="R222" s="472"/>
      <c r="S222" s="472"/>
      <c r="T222" s="472"/>
      <c r="U222" s="472"/>
      <c r="V222" s="472"/>
      <c r="W222" s="472"/>
      <c r="X222" s="472"/>
      <c r="Y222" s="472"/>
      <c r="Z222" s="472"/>
      <c r="AA222" s="472"/>
      <c r="AB222" s="472"/>
      <c r="AC222" s="473"/>
    </row>
    <row r="223" spans="1:29" ht="17.25" customHeight="1" x14ac:dyDescent="0.4">
      <c r="A223" s="474"/>
      <c r="B223" s="476"/>
      <c r="C223" s="477"/>
      <c r="D223" s="478" t="s">
        <v>789</v>
      </c>
      <c r="E223" s="478"/>
      <c r="F223" s="493"/>
      <c r="G223" s="493"/>
      <c r="H223" s="485"/>
      <c r="I223" s="480"/>
      <c r="J223" s="472">
        <f xml:space="preserve"> 報告書入力!$C$93</f>
        <v>0</v>
      </c>
      <c r="K223" s="472"/>
      <c r="L223" s="472"/>
      <c r="M223" s="472"/>
      <c r="N223" s="472"/>
      <c r="O223" s="472"/>
      <c r="P223" s="472"/>
      <c r="Q223" s="472"/>
      <c r="R223" s="472"/>
      <c r="S223" s="472"/>
      <c r="T223" s="472"/>
      <c r="U223" s="472"/>
      <c r="V223" s="472"/>
      <c r="W223" s="472"/>
      <c r="X223" s="472"/>
      <c r="Y223" s="472"/>
      <c r="Z223" s="472"/>
      <c r="AA223" s="472"/>
      <c r="AB223" s="472"/>
      <c r="AC223" s="473"/>
    </row>
    <row r="224" spans="1:29" ht="17.25" customHeight="1" x14ac:dyDescent="0.4">
      <c r="A224" s="474" t="s">
        <v>869</v>
      </c>
      <c r="B224" s="484"/>
      <c r="C224" s="484"/>
      <c r="D224" s="484"/>
      <c r="E224" s="484"/>
      <c r="F224" s="484"/>
      <c r="G224" s="484"/>
      <c r="H224" s="485">
        <f xml:space="preserve"> 報告書入力!$B$94</f>
        <v>0</v>
      </c>
      <c r="I224" s="480"/>
      <c r="J224" s="472">
        <f xml:space="preserve"> 報告書入力!$C$94</f>
        <v>0</v>
      </c>
      <c r="K224" s="472"/>
      <c r="L224" s="472"/>
      <c r="M224" s="472"/>
      <c r="N224" s="472"/>
      <c r="O224" s="472"/>
      <c r="P224" s="472"/>
      <c r="Q224" s="472"/>
      <c r="R224" s="472"/>
      <c r="S224" s="472"/>
      <c r="T224" s="472"/>
      <c r="U224" s="472"/>
      <c r="V224" s="472"/>
      <c r="W224" s="472"/>
      <c r="X224" s="472"/>
      <c r="Y224" s="472"/>
      <c r="Z224" s="472"/>
      <c r="AA224" s="472"/>
      <c r="AB224" s="472"/>
      <c r="AC224" s="473"/>
    </row>
    <row r="225" spans="1:29" ht="17.25" customHeight="1" x14ac:dyDescent="0.4">
      <c r="A225" s="486" t="s">
        <v>790</v>
      </c>
      <c r="B225" s="487" t="s">
        <v>791</v>
      </c>
      <c r="C225" s="488"/>
      <c r="D225" s="478" t="s">
        <v>787</v>
      </c>
      <c r="E225" s="478"/>
      <c r="F225" s="477"/>
      <c r="G225" s="477"/>
      <c r="H225" s="479">
        <f xml:space="preserve"> 報告書入力!$B$95</f>
        <v>0</v>
      </c>
      <c r="I225" s="480"/>
      <c r="J225" s="472">
        <f xml:space="preserve"> 報告書入力!$C$95</f>
        <v>0</v>
      </c>
      <c r="K225" s="472"/>
      <c r="L225" s="472"/>
      <c r="M225" s="472"/>
      <c r="N225" s="472"/>
      <c r="O225" s="472"/>
      <c r="P225" s="472"/>
      <c r="Q225" s="472"/>
      <c r="R225" s="472"/>
      <c r="S225" s="472"/>
      <c r="T225" s="472"/>
      <c r="U225" s="472"/>
      <c r="V225" s="472"/>
      <c r="W225" s="472"/>
      <c r="X225" s="472"/>
      <c r="Y225" s="472"/>
      <c r="Z225" s="472"/>
      <c r="AA225" s="472"/>
      <c r="AB225" s="472"/>
      <c r="AC225" s="473"/>
    </row>
    <row r="226" spans="1:29" ht="17.25" customHeight="1" x14ac:dyDescent="0.4">
      <c r="A226" s="486"/>
      <c r="B226" s="489"/>
      <c r="C226" s="490"/>
      <c r="D226" s="478" t="s">
        <v>788</v>
      </c>
      <c r="E226" s="478"/>
      <c r="F226" s="477"/>
      <c r="G226" s="477"/>
      <c r="H226" s="479"/>
      <c r="I226" s="480"/>
      <c r="J226" s="472">
        <f xml:space="preserve"> 報告書入力!$C$96</f>
        <v>0</v>
      </c>
      <c r="K226" s="472"/>
      <c r="L226" s="472"/>
      <c r="M226" s="472"/>
      <c r="N226" s="472"/>
      <c r="O226" s="472"/>
      <c r="P226" s="472"/>
      <c r="Q226" s="472"/>
      <c r="R226" s="472"/>
      <c r="S226" s="472"/>
      <c r="T226" s="472"/>
      <c r="U226" s="472"/>
      <c r="V226" s="472"/>
      <c r="W226" s="472"/>
      <c r="X226" s="472"/>
      <c r="Y226" s="472"/>
      <c r="Z226" s="472"/>
      <c r="AA226" s="472"/>
      <c r="AB226" s="472"/>
      <c r="AC226" s="473"/>
    </row>
    <row r="227" spans="1:29" ht="17.25" customHeight="1" x14ac:dyDescent="0.4">
      <c r="A227" s="486"/>
      <c r="B227" s="489"/>
      <c r="C227" s="490"/>
      <c r="D227" s="478" t="s">
        <v>792</v>
      </c>
      <c r="E227" s="478"/>
      <c r="F227" s="477"/>
      <c r="G227" s="477"/>
      <c r="H227" s="479"/>
      <c r="I227" s="480"/>
      <c r="J227" s="472">
        <f xml:space="preserve"> 報告書入力!$C$97</f>
        <v>0</v>
      </c>
      <c r="K227" s="472"/>
      <c r="L227" s="472"/>
      <c r="M227" s="472"/>
      <c r="N227" s="472"/>
      <c r="O227" s="472"/>
      <c r="P227" s="472"/>
      <c r="Q227" s="472"/>
      <c r="R227" s="472"/>
      <c r="S227" s="472"/>
      <c r="T227" s="472"/>
      <c r="U227" s="472"/>
      <c r="V227" s="472"/>
      <c r="W227" s="472"/>
      <c r="X227" s="472"/>
      <c r="Y227" s="472"/>
      <c r="Z227" s="472"/>
      <c r="AA227" s="472"/>
      <c r="AB227" s="472"/>
      <c r="AC227" s="473"/>
    </row>
    <row r="228" spans="1:29" ht="17.25" customHeight="1" x14ac:dyDescent="0.4">
      <c r="A228" s="486"/>
      <c r="B228" s="491"/>
      <c r="C228" s="492"/>
      <c r="D228" s="478" t="s">
        <v>870</v>
      </c>
      <c r="E228" s="478"/>
      <c r="F228" s="477"/>
      <c r="G228" s="477"/>
      <c r="H228" s="479">
        <f xml:space="preserve"> 報告書入力!$B$98</f>
        <v>0</v>
      </c>
      <c r="I228" s="480"/>
      <c r="J228" s="472">
        <f xml:space="preserve"> 報告書入力!$C$98</f>
        <v>0</v>
      </c>
      <c r="K228" s="472"/>
      <c r="L228" s="472"/>
      <c r="M228" s="472"/>
      <c r="N228" s="472"/>
      <c r="O228" s="472"/>
      <c r="P228" s="472"/>
      <c r="Q228" s="472"/>
      <c r="R228" s="472"/>
      <c r="S228" s="472"/>
      <c r="T228" s="472"/>
      <c r="U228" s="472"/>
      <c r="V228" s="472"/>
      <c r="W228" s="472"/>
      <c r="X228" s="472"/>
      <c r="Y228" s="472"/>
      <c r="Z228" s="472"/>
      <c r="AA228" s="472"/>
      <c r="AB228" s="472"/>
      <c r="AC228" s="473"/>
    </row>
    <row r="229" spans="1:29" ht="17.25" customHeight="1" x14ac:dyDescent="0.4">
      <c r="A229" s="486"/>
      <c r="B229" s="483" t="s">
        <v>793</v>
      </c>
      <c r="C229" s="477"/>
      <c r="D229" s="477"/>
      <c r="E229" s="477"/>
      <c r="F229" s="477"/>
      <c r="G229" s="477"/>
      <c r="H229" s="479">
        <f xml:space="preserve"> 報告書入力!$B$99</f>
        <v>0</v>
      </c>
      <c r="I229" s="480"/>
      <c r="J229" s="472">
        <f xml:space="preserve"> 報告書入力!$C$99</f>
        <v>0</v>
      </c>
      <c r="K229" s="472"/>
      <c r="L229" s="472"/>
      <c r="M229" s="472"/>
      <c r="N229" s="472"/>
      <c r="O229" s="472"/>
      <c r="P229" s="472"/>
      <c r="Q229" s="472"/>
      <c r="R229" s="472"/>
      <c r="S229" s="472"/>
      <c r="T229" s="472"/>
      <c r="U229" s="472"/>
      <c r="V229" s="472"/>
      <c r="W229" s="472"/>
      <c r="X229" s="472"/>
      <c r="Y229" s="472"/>
      <c r="Z229" s="472"/>
      <c r="AA229" s="472"/>
      <c r="AB229" s="472"/>
      <c r="AC229" s="473"/>
    </row>
    <row r="230" spans="1:29" ht="17.25" customHeight="1" x14ac:dyDescent="0.4">
      <c r="A230" s="474" t="s">
        <v>794</v>
      </c>
      <c r="B230" s="476" t="s">
        <v>795</v>
      </c>
      <c r="C230" s="477"/>
      <c r="D230" s="478" t="s">
        <v>796</v>
      </c>
      <c r="E230" s="478"/>
      <c r="F230" s="477"/>
      <c r="G230" s="477"/>
      <c r="H230" s="479">
        <f xml:space="preserve"> 報告書入力!$B$100</f>
        <v>0</v>
      </c>
      <c r="I230" s="480"/>
      <c r="J230" s="472">
        <f xml:space="preserve"> 報告書入力!$C$100</f>
        <v>0</v>
      </c>
      <c r="K230" s="472"/>
      <c r="L230" s="472"/>
      <c r="M230" s="472"/>
      <c r="N230" s="472"/>
      <c r="O230" s="472"/>
      <c r="P230" s="472"/>
      <c r="Q230" s="472"/>
      <c r="R230" s="472"/>
      <c r="S230" s="472"/>
      <c r="T230" s="472"/>
      <c r="U230" s="472"/>
      <c r="V230" s="472"/>
      <c r="W230" s="472"/>
      <c r="X230" s="472"/>
      <c r="Y230" s="472"/>
      <c r="Z230" s="472"/>
      <c r="AA230" s="472"/>
      <c r="AB230" s="472"/>
      <c r="AC230" s="473"/>
    </row>
    <row r="231" spans="1:29" ht="17.25" customHeight="1" x14ac:dyDescent="0.4">
      <c r="A231" s="474"/>
      <c r="B231" s="476" t="s">
        <v>797</v>
      </c>
      <c r="C231" s="477"/>
      <c r="D231" s="478" t="s">
        <v>798</v>
      </c>
      <c r="E231" s="478"/>
      <c r="F231" s="477"/>
      <c r="G231" s="477"/>
      <c r="H231" s="479">
        <f xml:space="preserve"> 報告書入力!$B$101</f>
        <v>0</v>
      </c>
      <c r="I231" s="480"/>
      <c r="J231" s="472">
        <f xml:space="preserve"> 報告書入力!$C$101</f>
        <v>0</v>
      </c>
      <c r="K231" s="472"/>
      <c r="L231" s="472"/>
      <c r="M231" s="472"/>
      <c r="N231" s="472"/>
      <c r="O231" s="472"/>
      <c r="P231" s="472"/>
      <c r="Q231" s="472"/>
      <c r="R231" s="472"/>
      <c r="S231" s="472"/>
      <c r="T231" s="472"/>
      <c r="U231" s="472"/>
      <c r="V231" s="472"/>
      <c r="W231" s="472"/>
      <c r="X231" s="472"/>
      <c r="Y231" s="472"/>
      <c r="Z231" s="472"/>
      <c r="AA231" s="472"/>
      <c r="AB231" s="472"/>
      <c r="AC231" s="473"/>
    </row>
    <row r="232" spans="1:29" ht="17.25" customHeight="1" x14ac:dyDescent="0.4">
      <c r="A232" s="474"/>
      <c r="B232" s="476"/>
      <c r="C232" s="477"/>
      <c r="D232" s="478" t="s">
        <v>799</v>
      </c>
      <c r="E232" s="478"/>
      <c r="F232" s="477"/>
      <c r="G232" s="477"/>
      <c r="H232" s="479"/>
      <c r="I232" s="480"/>
      <c r="J232" s="472">
        <f xml:space="preserve"> 報告書入力!$C$102</f>
        <v>0</v>
      </c>
      <c r="K232" s="472"/>
      <c r="L232" s="472"/>
      <c r="M232" s="472"/>
      <c r="N232" s="472"/>
      <c r="O232" s="472"/>
      <c r="P232" s="472"/>
      <c r="Q232" s="472"/>
      <c r="R232" s="472"/>
      <c r="S232" s="472"/>
      <c r="T232" s="472"/>
      <c r="U232" s="472"/>
      <c r="V232" s="472"/>
      <c r="W232" s="472"/>
      <c r="X232" s="472"/>
      <c r="Y232" s="472"/>
      <c r="Z232" s="472"/>
      <c r="AA232" s="472"/>
      <c r="AB232" s="472"/>
      <c r="AC232" s="473"/>
    </row>
    <row r="233" spans="1:29" ht="17.25" customHeight="1" x14ac:dyDescent="0.4">
      <c r="A233" s="474" t="s">
        <v>800</v>
      </c>
      <c r="B233" s="476" t="s">
        <v>801</v>
      </c>
      <c r="C233" s="477"/>
      <c r="D233" s="478" t="s">
        <v>795</v>
      </c>
      <c r="E233" s="478"/>
      <c r="F233" s="477"/>
      <c r="G233" s="477"/>
      <c r="H233" s="479">
        <f xml:space="preserve"> 報告書入力!$B$103</f>
        <v>0</v>
      </c>
      <c r="I233" s="480"/>
      <c r="J233" s="472">
        <f xml:space="preserve"> 報告書入力!$C$103</f>
        <v>0</v>
      </c>
      <c r="K233" s="472"/>
      <c r="L233" s="472"/>
      <c r="M233" s="472"/>
      <c r="N233" s="472"/>
      <c r="O233" s="472"/>
      <c r="P233" s="472"/>
      <c r="Q233" s="472"/>
      <c r="R233" s="472"/>
      <c r="S233" s="472"/>
      <c r="T233" s="472"/>
      <c r="U233" s="472"/>
      <c r="V233" s="472"/>
      <c r="W233" s="472"/>
      <c r="X233" s="472"/>
      <c r="Y233" s="472"/>
      <c r="Z233" s="472"/>
      <c r="AA233" s="472"/>
      <c r="AB233" s="472"/>
      <c r="AC233" s="473"/>
    </row>
    <row r="234" spans="1:29" ht="17.25" customHeight="1" x14ac:dyDescent="0.4">
      <c r="A234" s="474"/>
      <c r="B234" s="476"/>
      <c r="C234" s="477"/>
      <c r="D234" s="478" t="s">
        <v>802</v>
      </c>
      <c r="E234" s="478"/>
      <c r="F234" s="477"/>
      <c r="G234" s="477"/>
      <c r="H234" s="479">
        <f xml:space="preserve"> 報告書入力!$B$104</f>
        <v>0</v>
      </c>
      <c r="I234" s="480"/>
      <c r="J234" s="472">
        <f xml:space="preserve"> 報告書入力!$C$104</f>
        <v>0</v>
      </c>
      <c r="K234" s="472"/>
      <c r="L234" s="472"/>
      <c r="M234" s="472"/>
      <c r="N234" s="472"/>
      <c r="O234" s="472"/>
      <c r="P234" s="472"/>
      <c r="Q234" s="472"/>
      <c r="R234" s="472"/>
      <c r="S234" s="472"/>
      <c r="T234" s="472"/>
      <c r="U234" s="472"/>
      <c r="V234" s="472"/>
      <c r="W234" s="472"/>
      <c r="X234" s="472"/>
      <c r="Y234" s="472"/>
      <c r="Z234" s="472"/>
      <c r="AA234" s="472"/>
      <c r="AB234" s="472"/>
      <c r="AC234" s="473"/>
    </row>
    <row r="235" spans="1:29" ht="17.25" customHeight="1" x14ac:dyDescent="0.4">
      <c r="A235" s="475"/>
      <c r="B235" s="481" t="s">
        <v>803</v>
      </c>
      <c r="C235" s="482"/>
      <c r="D235" s="482"/>
      <c r="E235" s="482"/>
      <c r="F235" s="482"/>
      <c r="G235" s="482"/>
      <c r="H235" s="468">
        <f xml:space="preserve"> 報告書入力!$B$105</f>
        <v>0</v>
      </c>
      <c r="I235" s="469"/>
      <c r="J235" s="470">
        <f xml:space="preserve"> 報告書入力!$C$105</f>
        <v>0</v>
      </c>
      <c r="K235" s="470"/>
      <c r="L235" s="470"/>
      <c r="M235" s="470"/>
      <c r="N235" s="470"/>
      <c r="O235" s="470"/>
      <c r="P235" s="470"/>
      <c r="Q235" s="470"/>
      <c r="R235" s="470"/>
      <c r="S235" s="470"/>
      <c r="T235" s="470"/>
      <c r="U235" s="470"/>
      <c r="V235" s="470"/>
      <c r="W235" s="470"/>
      <c r="X235" s="470"/>
      <c r="Y235" s="470"/>
      <c r="Z235" s="470"/>
      <c r="AA235" s="470"/>
      <c r="AB235" s="470"/>
      <c r="AC235" s="471"/>
    </row>
    <row r="267" spans="1:28" ht="12" customHeight="1" x14ac:dyDescent="0.15">
      <c r="A267" s="306" t="str">
        <f xml:space="preserve"> 報告書入力!C1</f>
        <v>ver.5.1.1</v>
      </c>
      <c r="B267" s="307"/>
      <c r="C267" s="307"/>
      <c r="D267" s="307"/>
      <c r="E267" s="307"/>
      <c r="F267" s="307"/>
      <c r="G267" s="307"/>
      <c r="H267" s="307"/>
      <c r="I267" s="307"/>
      <c r="J267" s="307"/>
      <c r="K267" s="307"/>
      <c r="L267" s="307"/>
      <c r="M267" s="307"/>
      <c r="N267" s="307"/>
      <c r="O267" s="305"/>
      <c r="P267" s="305"/>
      <c r="Q267" s="305"/>
      <c r="R267" s="305"/>
      <c r="S267" s="305"/>
      <c r="T267" s="305"/>
      <c r="U267" s="305"/>
      <c r="V267" s="305"/>
      <c r="W267" s="305"/>
      <c r="X267" s="305"/>
      <c r="Y267" s="305"/>
      <c r="Z267" s="305"/>
      <c r="AA267" s="305"/>
      <c r="AB267" s="305"/>
    </row>
  </sheetData>
  <mergeCells count="439">
    <mergeCell ref="D34:E34"/>
    <mergeCell ref="F34:G34"/>
    <mergeCell ref="I34:J34"/>
    <mergeCell ref="K34:L34"/>
    <mergeCell ref="N34:O34"/>
    <mergeCell ref="P34:Q34"/>
    <mergeCell ref="R34:S34"/>
    <mergeCell ref="B35:C35"/>
    <mergeCell ref="D35:E35"/>
    <mergeCell ref="F35:G35"/>
    <mergeCell ref="I35:J35"/>
    <mergeCell ref="K35:L35"/>
    <mergeCell ref="N35:O35"/>
    <mergeCell ref="P35:Q35"/>
    <mergeCell ref="R35:S35"/>
    <mergeCell ref="B32:C32"/>
    <mergeCell ref="D32:E32"/>
    <mergeCell ref="F32:G32"/>
    <mergeCell ref="I32:J32"/>
    <mergeCell ref="K32:L32"/>
    <mergeCell ref="N32:O32"/>
    <mergeCell ref="P32:Q32"/>
    <mergeCell ref="R32:S32"/>
    <mergeCell ref="B33:C33"/>
    <mergeCell ref="D33:E33"/>
    <mergeCell ref="F33:G33"/>
    <mergeCell ref="I33:J33"/>
    <mergeCell ref="K33:L33"/>
    <mergeCell ref="N33:O33"/>
    <mergeCell ref="P33:Q33"/>
    <mergeCell ref="R33:S33"/>
    <mergeCell ref="N29:T29"/>
    <mergeCell ref="B30:H30"/>
    <mergeCell ref="I30:J30"/>
    <mergeCell ref="K30:L30"/>
    <mergeCell ref="N30:T30"/>
    <mergeCell ref="C31:D31"/>
    <mergeCell ref="E31:F31"/>
    <mergeCell ref="G31:H31"/>
    <mergeCell ref="I31:J31"/>
    <mergeCell ref="K31:L31"/>
    <mergeCell ref="N31:O31"/>
    <mergeCell ref="P31:Q31"/>
    <mergeCell ref="R31:S31"/>
    <mergeCell ref="F26:H26"/>
    <mergeCell ref="I26:T26"/>
    <mergeCell ref="F27:H27"/>
    <mergeCell ref="I27:T27"/>
    <mergeCell ref="B22:E23"/>
    <mergeCell ref="F22:R23"/>
    <mergeCell ref="S22:T23"/>
    <mergeCell ref="B24:E28"/>
    <mergeCell ref="F24:H25"/>
    <mergeCell ref="I24:T25"/>
    <mergeCell ref="F28:H28"/>
    <mergeCell ref="I28:T28"/>
    <mergeCell ref="B29:H29"/>
    <mergeCell ref="I29:M29"/>
    <mergeCell ref="N59:Q59"/>
    <mergeCell ref="R59:X59"/>
    <mergeCell ref="S2:X3"/>
    <mergeCell ref="Y2:Y3"/>
    <mergeCell ref="Z2:AB3"/>
    <mergeCell ref="S4:V5"/>
    <mergeCell ref="W4:AB5"/>
    <mergeCell ref="S6:U6"/>
    <mergeCell ref="V6:AB6"/>
    <mergeCell ref="S7:U7"/>
    <mergeCell ref="V7:AB7"/>
    <mergeCell ref="C14:AA15"/>
    <mergeCell ref="U29:AB29"/>
    <mergeCell ref="U30:AB35"/>
    <mergeCell ref="B38:AB40"/>
    <mergeCell ref="X53:AA53"/>
    <mergeCell ref="AB53:AC53"/>
    <mergeCell ref="A66:A68"/>
    <mergeCell ref="B66:H68"/>
    <mergeCell ref="I66:W68"/>
    <mergeCell ref="X68:AC68"/>
    <mergeCell ref="A60:D60"/>
    <mergeCell ref="E60:M60"/>
    <mergeCell ref="N60:Q60"/>
    <mergeCell ref="R60:X60"/>
    <mergeCell ref="A54:Q55"/>
    <mergeCell ref="A56:D56"/>
    <mergeCell ref="E56:AC56"/>
    <mergeCell ref="A57:D57"/>
    <mergeCell ref="E57:AC57"/>
    <mergeCell ref="A58:D58"/>
    <mergeCell ref="E58:M58"/>
    <mergeCell ref="N58:Q58"/>
    <mergeCell ref="R58:X58"/>
    <mergeCell ref="A59:D59"/>
    <mergeCell ref="B34:C34"/>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K132:L132"/>
    <mergeCell ref="M132:O132"/>
    <mergeCell ref="P132:Q132"/>
    <mergeCell ref="R132:S132"/>
    <mergeCell ref="T132:AC132"/>
    <mergeCell ref="T129:AC129"/>
    <mergeCell ref="K130:L130"/>
    <mergeCell ref="M130:O130"/>
    <mergeCell ref="P130:Q130"/>
    <mergeCell ref="R130:S130"/>
    <mergeCell ref="T130:AC130"/>
    <mergeCell ref="A118:E125"/>
    <mergeCell ref="F118:AC118"/>
    <mergeCell ref="F119:AC120"/>
    <mergeCell ref="G121:K121"/>
    <mergeCell ref="L121:L122"/>
    <mergeCell ref="M121:Q121"/>
    <mergeCell ref="R121:R122"/>
    <mergeCell ref="S121:W121"/>
    <mergeCell ref="X121:X122"/>
    <mergeCell ref="G122:K124"/>
    <mergeCell ref="X123:X124"/>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A167:D167"/>
    <mergeCell ref="E167:AC167"/>
    <mergeCell ref="A168:D168"/>
    <mergeCell ref="E168:AC168"/>
    <mergeCell ref="A169:D169"/>
    <mergeCell ref="E169:F169"/>
    <mergeCell ref="G169:O169"/>
    <mergeCell ref="P169:Q169"/>
    <mergeCell ref="R169:AC169"/>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81:H181"/>
    <mergeCell ref="A182:A186"/>
    <mergeCell ref="B182:G182"/>
    <mergeCell ref="H182:O182"/>
    <mergeCell ref="P182:T182"/>
    <mergeCell ref="U182:AC182"/>
    <mergeCell ref="B183:D186"/>
    <mergeCell ref="E183:G183"/>
    <mergeCell ref="H183:AC183"/>
    <mergeCell ref="E184:G184"/>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20:C223"/>
    <mergeCell ref="D220:G220"/>
    <mergeCell ref="H220:I223"/>
    <mergeCell ref="J220:AC220"/>
    <mergeCell ref="D221:G221"/>
    <mergeCell ref="J221:AC221"/>
    <mergeCell ref="D222:G222"/>
    <mergeCell ref="J222:AC222"/>
    <mergeCell ref="D223:G223"/>
    <mergeCell ref="J223:AC223"/>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D227:G227"/>
    <mergeCell ref="B41:AB43"/>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 ref="J227:AC227"/>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4" orientation="portrait" r:id="rId1"/>
  <rowBreaks count="4" manualBreakCount="4">
    <brk id="51" max="16383" man="1"/>
    <brk id="106" max="16383" man="1"/>
    <brk id="156" max="16383" man="1"/>
    <brk id="20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報告書入力</vt:lpstr>
      <vt:lpstr>診断員データ入力</vt:lpstr>
      <vt:lpstr>●報告書印刷</vt:lpstr>
      <vt:lpstr>●報告書印刷!Print_Area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福山　健太</cp:lastModifiedBy>
  <cp:lastPrinted>2026-05-27T05:09:50Z</cp:lastPrinted>
  <dcterms:created xsi:type="dcterms:W3CDTF">2019-02-06T02:28:28Z</dcterms:created>
  <dcterms:modified xsi:type="dcterms:W3CDTF">2026-05-27T06:30:01Z</dcterms:modified>
</cp:coreProperties>
</file>